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35" windowHeight="9465" activeTab="1"/>
  </bookViews>
  <sheets>
    <sheet name="Forma1S" sheetId="1" r:id="rId1"/>
    <sheet name="Forma 2S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E19" i="2"/>
  <c r="Y33"/>
  <c r="Y34" s="1"/>
  <c r="Y35" s="1"/>
  <c r="E29"/>
  <c r="E28"/>
  <c r="K27"/>
  <c r="E25"/>
  <c r="E23"/>
  <c r="E22"/>
  <c r="K15"/>
  <c r="K12"/>
  <c r="K17" s="1"/>
  <c r="H107" i="1"/>
  <c r="I101"/>
  <c r="I113" s="1"/>
  <c r="H101"/>
  <c r="H113" s="1"/>
  <c r="I92"/>
  <c r="I91"/>
  <c r="H91"/>
  <c r="N82"/>
  <c r="N83" s="1"/>
  <c r="N81"/>
  <c r="N80"/>
  <c r="L79"/>
  <c r="K79"/>
  <c r="I77"/>
  <c r="I74"/>
  <c r="H74"/>
  <c r="H70"/>
  <c r="I68"/>
  <c r="I67" s="1"/>
  <c r="I72" s="1"/>
  <c r="H67"/>
  <c r="H64"/>
  <c r="I52"/>
  <c r="I51" s="1"/>
  <c r="H51"/>
  <c r="I48"/>
  <c r="H48"/>
  <c r="N76" s="1"/>
  <c r="I38"/>
  <c r="H38"/>
  <c r="I33"/>
  <c r="I31"/>
  <c r="I29" s="1"/>
  <c r="H29"/>
  <c r="H27" s="1"/>
  <c r="I28"/>
  <c r="H24"/>
  <c r="I17"/>
  <c r="I24" s="1"/>
  <c r="E10" i="2" l="1"/>
  <c r="W19" s="1"/>
  <c r="K18"/>
  <c r="E21"/>
  <c r="N28"/>
  <c r="N29" s="1"/>
  <c r="N31" s="1"/>
  <c r="I27" i="1"/>
  <c r="I56" s="1"/>
  <c r="I57" s="1"/>
  <c r="J76"/>
  <c r="H96"/>
  <c r="H72"/>
  <c r="K76"/>
  <c r="I96"/>
  <c r="H114"/>
  <c r="H115" s="1"/>
  <c r="E30" i="2"/>
  <c r="H42" s="1"/>
  <c r="K28"/>
  <c r="K29" s="1"/>
  <c r="H56" i="1"/>
  <c r="H57" s="1"/>
  <c r="L76"/>
  <c r="I114"/>
  <c r="I115" s="1"/>
  <c r="O76"/>
  <c r="E31" i="2" l="1"/>
  <c r="E33" s="1"/>
  <c r="E35" s="1"/>
  <c r="H35" s="1"/>
  <c r="K65" i="1"/>
  <c r="N59"/>
  <c r="L57"/>
</calcChain>
</file>

<file path=xl/sharedStrings.xml><?xml version="1.0" encoding="utf-8"?>
<sst xmlns="http://schemas.openxmlformats.org/spreadsheetml/2006/main" count="191" uniqueCount="172">
  <si>
    <t>Forma № 1S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</si>
  <si>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</si>
  <si>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SIĞORTAÇININ (TƏKRARSIĞORTAÇININ) və HÜQUQİ ŞƏXS SIĞORTA BROKERİNİN MÜHASİBAT BALANSI (rüblük və illik)</t>
  </si>
  <si>
    <t>manatla</t>
  </si>
  <si>
    <t xml:space="preserve">A K T İ V L Ə R </t>
  </si>
  <si>
    <t>Sətr kodu</t>
  </si>
  <si>
    <t>İlin əvvəlinə</t>
  </si>
  <si>
    <t>Hesabat dövrünün sonuna</t>
  </si>
  <si>
    <t>I .UZUNMÜDDƏTLİ AKTİVLƏR</t>
  </si>
  <si>
    <t>Torpaq, tikili və avadanlıqlar</t>
  </si>
  <si>
    <t>Torpaq, tikili və avadanlıqlarla bağlı məsrəflərin kapitallaşdırılması</t>
  </si>
  <si>
    <t>Daşınmaz əmlaka investisiyalar</t>
  </si>
  <si>
    <t>Qeyri-maddi aktivlər</t>
  </si>
  <si>
    <t>Təxirə salınmış vergi aktivləri</t>
  </si>
  <si>
    <t>Uzunmüddətli debitor borcları</t>
  </si>
  <si>
    <t>Uzunmüddətli maliyyə aktivləri:</t>
  </si>
  <si>
    <t xml:space="preserve">               dövlət qiymətli kağızları</t>
  </si>
  <si>
    <t xml:space="preserve">               qeyri-dövlət qiymətli kağızları</t>
  </si>
  <si>
    <t xml:space="preserve">               sair maliyyə aktivləri</t>
  </si>
  <si>
    <t>İştrak payı metodu ilə uçota alınmış investisiyalar</t>
  </si>
  <si>
    <t>Təsisçi və ya səhmdarlarla hesablaşmalar</t>
  </si>
  <si>
    <t>Sair aktivlər</t>
  </si>
  <si>
    <t>Cəmi uzunmüddətli aktivlər</t>
  </si>
  <si>
    <t>II . QISAMÜDDƏTLİ AKTİVLƏR</t>
  </si>
  <si>
    <t>Ehtiyatlar</t>
  </si>
  <si>
    <t>Debitor borcları:</t>
  </si>
  <si>
    <t xml:space="preserve">               birbaşa sığorta üzrə</t>
  </si>
  <si>
    <t xml:space="preserve">               təkrarsığorta əməliyyatları üzrə :</t>
  </si>
  <si>
    <t xml:space="preserve">                 - təkrarsığortaçı üzrə</t>
  </si>
  <si>
    <t xml:space="preserve">                 - təkrarsığortalı üzrə </t>
  </si>
  <si>
    <t xml:space="preserve">               asılı təşkilatlar üzrə</t>
  </si>
  <si>
    <t xml:space="preserve">               büdcə üzrə </t>
  </si>
  <si>
    <t>vergi+pensi</t>
  </si>
  <si>
    <t xml:space="preserve">               iddia tələbləri üzrə </t>
  </si>
  <si>
    <t xml:space="preserve">               işçi heyəti üzrə </t>
  </si>
  <si>
    <t xml:space="preserve">               sığortalılara verilən borclar üzrə</t>
  </si>
  <si>
    <t xml:space="preserve">               sair debitorlar</t>
  </si>
  <si>
    <t>74+76D+60D+66</t>
  </si>
  <si>
    <t>Pul vəsaitləri  və onların ekvivalentləri:</t>
  </si>
  <si>
    <t xml:space="preserve">                     kassa </t>
  </si>
  <si>
    <t xml:space="preserve">                     hesablaşma hesabı </t>
  </si>
  <si>
    <t>51+55</t>
  </si>
  <si>
    <t xml:space="preserve">                     valyuta hesabı </t>
  </si>
  <si>
    <t xml:space="preserve">                     depozit hesablar </t>
  </si>
  <si>
    <t xml:space="preserve">                     sair pul vəsaitləri </t>
  </si>
  <si>
    <t>Qısamüddətli maliyyə aktivləri:</t>
  </si>
  <si>
    <t xml:space="preserve">                     dövlət qiymətli kağızları</t>
  </si>
  <si>
    <t xml:space="preserve">                     qeyri-dövlət qiymətli kağızları</t>
  </si>
  <si>
    <t xml:space="preserve">                     sair maliyyə aktivləri</t>
  </si>
  <si>
    <t>Sığorta ehtiyatlarında təkrarsığortaçıların payı:</t>
  </si>
  <si>
    <t xml:space="preserve">                      həyat sığortası sahəsi üzrə</t>
  </si>
  <si>
    <t xml:space="preserve">                      qeyri-həyat sığortası sahəsi üzrə</t>
  </si>
  <si>
    <t>tekrar payi</t>
  </si>
  <si>
    <t>Sair qısamüddətli aktivlər:</t>
  </si>
  <si>
    <t xml:space="preserve">                      gələcək hesabat dövrlərinin xərcləri</t>
  </si>
  <si>
    <t>31+06</t>
  </si>
  <si>
    <t xml:space="preserve">                      verilmiş  avanslar</t>
  </si>
  <si>
    <t xml:space="preserve">                      təhtəl hesablar</t>
  </si>
  <si>
    <t>Cəmi qısamüddətli aktivlər</t>
  </si>
  <si>
    <t>CƏMİ AKTİVLƏR</t>
  </si>
  <si>
    <t>K A P İ TA L  VƏ    Ö H D Ə L İ K L Ə R</t>
  </si>
  <si>
    <t>I . KAPİTAL</t>
  </si>
  <si>
    <t xml:space="preserve">Ödənilmiş nominal (nizamnamə) kapitalı </t>
  </si>
  <si>
    <t>Emissiya gəliri</t>
  </si>
  <si>
    <t>Geri alınmış kapital (səhmlər)</t>
  </si>
  <si>
    <t>Kapital ehtiyatları:</t>
  </si>
  <si>
    <t xml:space="preserve">              yenidən qiymətləndirilmə üzrə ehtiyat</t>
  </si>
  <si>
    <t xml:space="preserve">              digər kapital ehtiyatları</t>
  </si>
  <si>
    <t>Bölüşdürülməmiş mənfəət (ödənilməmiş zərər)</t>
  </si>
  <si>
    <t xml:space="preserve">              Hesabat dövründə xalis mənfəət (zərər)</t>
  </si>
  <si>
    <t xml:space="preserve">              Mühasibat uçotu siyasətində dəyişikliklərlə bağlı
              mənfəət (zərər) üzrə düzəlişlər</t>
  </si>
  <si>
    <t xml:space="preserve">              Keçmiş illər üzrə bölüşdürülməmiş mənfəət
              (ödənilməmiş zərər)</t>
  </si>
  <si>
    <t>88 qalıqı</t>
  </si>
  <si>
    <t xml:space="preserve">              Elan edilmiş dividendlər</t>
  </si>
  <si>
    <t>Cəmi kapital</t>
  </si>
  <si>
    <t>II. UZUNMÜDDƏTLİ ÖHDƏLİKLƏR</t>
  </si>
  <si>
    <t>Sığorta ehtiyatları:</t>
  </si>
  <si>
    <t xml:space="preserve">               Həyat sığortası sahəsi üzrə :</t>
  </si>
  <si>
    <t xml:space="preserve">               Qeyri-həyat sığortası sahəsi üzrə: </t>
  </si>
  <si>
    <t>umumi</t>
  </si>
  <si>
    <t xml:space="preserve">Qarşısıalınma tədbirləri fondu </t>
  </si>
  <si>
    <t>Uzunmüddətli faiz xərcləri yaradan öhdəliklər</t>
  </si>
  <si>
    <t>Uzunmüddətli qiymətləndirilmiş öhdəliklər</t>
  </si>
  <si>
    <t>Təxirəsalınmış vergi öhdəlikləri</t>
  </si>
  <si>
    <t>Kreditor borcları :</t>
  </si>
  <si>
    <t xml:space="preserve">                  əməyin ödənilməsi üzrə </t>
  </si>
  <si>
    <t xml:space="preserve">                  büdcə üzrə</t>
  </si>
  <si>
    <t xml:space="preserve">                  sosial sığorta və təminat üzrə </t>
  </si>
  <si>
    <t xml:space="preserve">                  digər məcburi ödənişlər üzrə </t>
  </si>
  <si>
    <t xml:space="preserve">                  asılı təşkilatlar üzrə</t>
  </si>
  <si>
    <t xml:space="preserve">                  sair kreditorlar</t>
  </si>
  <si>
    <t>Sair uzunmüddətli öhdəliklər:</t>
  </si>
  <si>
    <t xml:space="preserve">                  gələcək hesabat dövrünün gəlirləri</t>
  </si>
  <si>
    <t xml:space="preserve">                  alınmış avanslar</t>
  </si>
  <si>
    <t>Təkrarsığorta əməliyyatları üzrə öhdəliklər:</t>
  </si>
  <si>
    <t>66K</t>
  </si>
  <si>
    <t xml:space="preserve">                  təkrarsığortaçı üzrə</t>
  </si>
  <si>
    <t xml:space="preserve">                  təkrarsığortalı üzrə </t>
  </si>
  <si>
    <t>Sair öhdəliklər</t>
  </si>
  <si>
    <t>Cəmi uzunmüddətli öhdəliklər</t>
  </si>
  <si>
    <t>III . QISAMÜDDƏTLİ ÖHDƏLİKLƏR</t>
  </si>
  <si>
    <t>Qısamüddətli faiz xərcləri yaradan öhdəliklər</t>
  </si>
  <si>
    <t>Qısamüddətli qiymətləndirilmiş öhdəliklər</t>
  </si>
  <si>
    <t>Vergi və sair məcburi ödənişlər üzrə öhdəliklər</t>
  </si>
  <si>
    <t>Kreditor borcları:</t>
  </si>
  <si>
    <t>56+60+73+76</t>
  </si>
  <si>
    <t>Sair qısamüddətli öhdəliklər:</t>
  </si>
  <si>
    <t>Cəmi qısamüddətli öhdəliklər</t>
  </si>
  <si>
    <t>CƏMİ ÖHDƏLİKLƏR</t>
  </si>
  <si>
    <t>CƏMİ KAPİTAL VƏ ÖHDƏLİKLƏR</t>
  </si>
  <si>
    <t>Qeyd : Ödənilməsinə zəmanət verilmiş məbləğlərin cəmi*</t>
  </si>
  <si>
    <t>* Bu sətrlər üzrə məlumatlar balansa daxil edilmir.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</si>
  <si>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</si>
  <si>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</si>
  <si>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</si>
  <si>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t>Sığortaçının (təkrarsığortaçının) və ya sığorta brokerinin adı:____"Paşa Sığorta" ASC_____</t>
  </si>
  <si>
    <t>Hesabat dövrü_________ 2012 -ci il_____________________</t>
  </si>
  <si>
    <t xml:space="preserve"> ilin əvvəlindən artan yekunla</t>
  </si>
  <si>
    <t>Gəlirlər</t>
  </si>
  <si>
    <t>Məbləğ</t>
  </si>
  <si>
    <t>Əsas əməliyyat gəliri: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</si>
  <si>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</si>
  <si>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</si>
  <si>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</si>
  <si>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</si>
  <si>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>Xərclər</t>
  </si>
  <si>
    <t>Xalis sığorta ehtiyatlarının dəyişməsi (müsbət və ya mənfi)</t>
  </si>
  <si>
    <t xml:space="preserve">İnvestisiya gəlirləri üzrə </t>
  </si>
  <si>
    <t>Subroqasiya gəlirləri</t>
  </si>
  <si>
    <t xml:space="preserve">Sair gəlirlər </t>
  </si>
  <si>
    <t>80K</t>
  </si>
  <si>
    <t>CƏMİ  GƏLİRLƏR</t>
  </si>
  <si>
    <t>Əsas əməliyyat xərcləri:</t>
  </si>
  <si>
    <t xml:space="preserve">                             sığorta ödənişləri və sığorta məbləğləri üzrə</t>
  </si>
  <si>
    <t>22+24</t>
  </si>
  <si>
    <t xml:space="preserve">                             qaytarılan sığorta haqları üzrə</t>
  </si>
  <si>
    <t>20 xitam</t>
  </si>
  <si>
    <t xml:space="preserve">                             tənzimləmə xərcləri</t>
  </si>
  <si>
    <t>20 ekspert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</si>
  <si>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</si>
  <si>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</si>
  <si>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</si>
  <si>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>80D</t>
  </si>
  <si>
    <t xml:space="preserve">İşlərin aparılması xərcləri </t>
  </si>
  <si>
    <t xml:space="preserve">Sair xərclər </t>
  </si>
  <si>
    <t>vergi</t>
  </si>
  <si>
    <t>CƏMİ  XƏRCLƏR</t>
  </si>
  <si>
    <t>Maliyyə mənfəəti (zərəri)</t>
  </si>
  <si>
    <t>Mənfəətin nizamnamə kapitalına yönəldilən hissəsi</t>
  </si>
  <si>
    <t>Vergiqoyulmadan əvvəl mənfəət (zərər)</t>
  </si>
  <si>
    <t>51-74</t>
  </si>
  <si>
    <t>Mənfəət vergisi</t>
  </si>
  <si>
    <t>Gross</t>
  </si>
  <si>
    <t>Hesabat dövründə xalis mənfəət (zərər)</t>
  </si>
  <si>
    <t>10% ÖMV</t>
  </si>
  <si>
    <t xml:space="preserve"> BÜDCƏYƏ və BÜDCƏDƏNKƏNAR ÖDƏNİŞLƏR </t>
  </si>
  <si>
    <t>Göstəricilərin adları</t>
  </si>
  <si>
    <t xml:space="preserve">Hesablanmışdır </t>
  </si>
  <si>
    <t>Faktiki ödənilmişdir</t>
  </si>
  <si>
    <t xml:space="preserve">Mənfəətdən  vergi </t>
  </si>
  <si>
    <t>Əlavə dəyər vergisi</t>
  </si>
  <si>
    <t xml:space="preserve">Gəlir vergisi </t>
  </si>
  <si>
    <t xml:space="preserve">Əmlak vergisi </t>
  </si>
  <si>
    <t xml:space="preserve">Torpaq vergisi </t>
  </si>
  <si>
    <t xml:space="preserve">Aksizlər </t>
  </si>
  <si>
    <t>Ödəmə mənbəyində vergi (4%)</t>
  </si>
  <si>
    <t>Sair vergilər</t>
  </si>
  <si>
    <t>Sosial sığorta və təminat</t>
  </si>
  <si>
    <t>Məcburi ödənişlər (0,3%)</t>
  </si>
  <si>
    <t>İqtisadi sanksiyalar</t>
  </si>
  <si>
    <r>
      <t>Sığortaçının (təkrarsığortaçının ) və ya sığorta brokerinin adı: ____</t>
    </r>
    <r>
      <rPr>
        <b/>
        <sz val="12"/>
        <color indexed="8"/>
        <rFont val="Times New Roman"/>
        <family val="1"/>
        <charset val="204"/>
      </rPr>
      <t>"Paşa Sığorta" ASC</t>
    </r>
    <r>
      <rPr>
        <sz val="12"/>
        <color indexed="8"/>
        <rFont val="Times New Roman"/>
        <family val="1"/>
        <charset val="204"/>
      </rPr>
      <t>_</t>
    </r>
    <r>
      <rPr>
        <sz val="11"/>
        <color indexed="8"/>
        <rFont val="Times New Roman"/>
        <family val="1"/>
        <charset val="204"/>
      </rPr>
      <t>____</t>
    </r>
  </si>
  <si>
    <r>
      <t xml:space="preserve">Hesabat dövrü _________________ </t>
    </r>
    <r>
      <rPr>
        <b/>
        <sz val="11"/>
        <color indexed="8"/>
        <rFont val="Times New Roman"/>
        <family val="1"/>
        <charset val="204"/>
      </rPr>
      <t>2012-ci il</t>
    </r>
    <r>
      <rPr>
        <sz val="11"/>
        <color indexed="8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</si>
</sst>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>
  <numFmts count="11">
    <numFmt numFmtId="7" formatCode="#,##0.00&quot;р.&quot;;\-#,##0.00&quot;р.&quot;"/>
    <numFmt numFmtId="43" formatCode="_-* #,##0.00_р_._-;\-* #,##0.00_р_._-;_-* &quot;-&quot;??_р_._-;_-@_-"/>
    <numFmt numFmtId="164" formatCode="#,##0.00_ ;\-#,##0.00\ "/>
    <numFmt numFmtId="165" formatCode="0.000000"/>
    <numFmt numFmtId="166" formatCode="0.000000000000000000000000"/>
    <numFmt numFmtId="167" formatCode="0.000000000"/>
    <numFmt numFmtId="168" formatCode="0.00000000000000000000000000000000000000000000000000000"/>
    <numFmt numFmtId="169" formatCode="0.00000000000000000000"/>
    <numFmt numFmtId="170" formatCode="0.0000000"/>
    <numFmt numFmtId="171" formatCode="0.0000000000"/>
    <numFmt numFmtId="172" formatCode="0.00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MS Sans Serif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.5"/>
      <name val="A3 Times AzLat"/>
      <family val="1"/>
      <charset val="204"/>
    </font>
    <font>
      <sz val="10"/>
      <name val="A3 Times AzLat"/>
      <family val="1"/>
      <charset val="204"/>
    </font>
    <font>
      <b/>
      <sz val="10.5"/>
      <name val="A3 Times AzLat"/>
      <family val="1"/>
      <charset val="204"/>
    </font>
    <font>
      <i/>
      <sz val="10.5"/>
      <name val="A3 Times AzLat"/>
      <family val="1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3" fillId="7" borderId="0">
      <alignment horizontal="left" vertical="top"/>
    </xf>
    <xf numFmtId="0" fontId="24" fillId="7" borderId="0">
      <alignment horizontal="left" vertical="top"/>
    </xf>
    <xf numFmtId="0" fontId="25" fillId="8" borderId="0">
      <alignment horizontal="right" vertical="center"/>
    </xf>
    <xf numFmtId="0" fontId="23" fillId="7" borderId="0">
      <alignment horizontal="left" vertical="center"/>
    </xf>
    <xf numFmtId="0" fontId="23" fillId="7" borderId="0">
      <alignment horizontal="left" vertical="top"/>
    </xf>
    <xf numFmtId="0" fontId="25" fillId="7" borderId="0">
      <alignment horizontal="right" vertical="center"/>
    </xf>
    <xf numFmtId="0" fontId="25" fillId="7" borderId="0">
      <alignment horizontal="right" vertical="center"/>
    </xf>
    <xf numFmtId="0" fontId="23" fillId="7" borderId="0">
      <alignment horizontal="left" vertical="top"/>
    </xf>
    <xf numFmtId="0" fontId="23" fillId="7" borderId="0">
      <alignment horizontal="left" vertical="top"/>
    </xf>
    <xf numFmtId="0" fontId="23" fillId="7" borderId="0">
      <alignment horizontal="right" vertical="top"/>
    </xf>
    <xf numFmtId="0" fontId="26" fillId="7" borderId="0">
      <alignment horizontal="center" vertical="top"/>
    </xf>
    <xf numFmtId="0" fontId="24" fillId="7" borderId="0">
      <alignment horizontal="center" vertical="top"/>
    </xf>
    <xf numFmtId="0" fontId="27" fillId="7" borderId="0">
      <alignment horizontal="center" vertical="top"/>
    </xf>
    <xf numFmtId="0" fontId="23" fillId="7" borderId="0">
      <alignment horizontal="center" vertical="center"/>
    </xf>
    <xf numFmtId="0" fontId="23" fillId="7" borderId="0">
      <alignment horizontal="center" vertical="top"/>
    </xf>
    <xf numFmtId="0" fontId="23" fillId="8" borderId="0">
      <alignment horizontal="left" vertical="center"/>
    </xf>
    <xf numFmtId="0" fontId="23" fillId="8" borderId="0">
      <alignment horizontal="left" vertical="top"/>
    </xf>
    <xf numFmtId="0" fontId="25" fillId="8" borderId="0">
      <alignment horizontal="right" vertical="center"/>
    </xf>
  </cellStyleXfs>
  <cellXfs count="190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8" fillId="2" borderId="0" xfId="1" applyFont="1" applyFill="1" applyAlignment="1">
      <alignment horizontal="center" vertical="center" wrapText="1"/>
    </xf>
    <xf numFmtId="43" fontId="4" fillId="0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43" fontId="12" fillId="2" borderId="0" xfId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/>
    </xf>
    <xf numFmtId="43" fontId="16" fillId="0" borderId="6" xfId="1" applyFont="1" applyFill="1" applyBorder="1" applyAlignment="1" applyProtection="1">
      <alignment horizontal="center" vertical="center"/>
    </xf>
    <xf numFmtId="43" fontId="16" fillId="2" borderId="6" xfId="1" applyFont="1" applyFill="1" applyBorder="1" applyAlignment="1" applyProtection="1">
      <alignment horizontal="center" vertical="center"/>
    </xf>
    <xf numFmtId="164" fontId="17" fillId="0" borderId="0" xfId="0" quotePrefix="1" applyNumberFormat="1" applyFont="1" applyBorder="1" applyAlignment="1" applyProtection="1">
      <alignment horizontal="left" wrapText="1"/>
      <protection hidden="1"/>
    </xf>
    <xf numFmtId="0" fontId="16" fillId="0" borderId="4" xfId="0" applyNumberFormat="1" applyFont="1" applyFill="1" applyBorder="1" applyAlignment="1" applyProtection="1">
      <alignment horizontal="center" vertical="center"/>
    </xf>
    <xf numFmtId="43" fontId="16" fillId="0" borderId="4" xfId="1" applyFont="1" applyFill="1" applyBorder="1" applyAlignment="1" applyProtection="1">
      <alignment horizontal="center" vertical="center"/>
    </xf>
    <xf numFmtId="4" fontId="0" fillId="4" borderId="0" xfId="0" applyNumberFormat="1" applyFill="1" applyAlignment="1">
      <alignment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7" fontId="17" fillId="0" borderId="0" xfId="0" quotePrefix="1" applyNumberFormat="1" applyFont="1" applyBorder="1" applyAlignment="1" applyProtection="1">
      <alignment horizontal="left" wrapText="1"/>
      <protection hidden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43" fontId="18" fillId="0" borderId="6" xfId="1" applyFont="1" applyFill="1" applyBorder="1" applyAlignment="1" applyProtection="1">
      <alignment horizontal="center" vertical="center" wrapText="1"/>
    </xf>
    <xf numFmtId="4" fontId="6" fillId="0" borderId="0" xfId="1" applyNumberFormat="1" applyFont="1" applyAlignment="1">
      <alignment vertical="center"/>
    </xf>
    <xf numFmtId="43" fontId="18" fillId="0" borderId="4" xfId="1" applyFont="1" applyFill="1" applyBorder="1" applyAlignment="1" applyProtection="1">
      <alignment horizontal="center" vertical="center" wrapText="1"/>
      <protection locked="0"/>
    </xf>
    <xf numFmtId="4" fontId="6" fillId="5" borderId="0" xfId="0" applyNumberFormat="1" applyFont="1" applyFill="1" applyAlignment="1">
      <alignment vertical="center"/>
    </xf>
    <xf numFmtId="43" fontId="6" fillId="0" borderId="0" xfId="0" applyNumberFormat="1" applyFont="1" applyAlignment="1">
      <alignment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43" fontId="18" fillId="0" borderId="11" xfId="1" applyFont="1" applyFill="1" applyBorder="1" applyAlignment="1" applyProtection="1">
      <alignment horizontal="center" vertical="center" wrapText="1"/>
      <protection locked="0"/>
    </xf>
    <xf numFmtId="43" fontId="6" fillId="0" borderId="0" xfId="1" applyFont="1" applyAlignment="1">
      <alignment vertical="center"/>
    </xf>
    <xf numFmtId="2" fontId="6" fillId="0" borderId="0" xfId="0" applyNumberFormat="1" applyFont="1" applyAlignment="1">
      <alignment vertical="center"/>
    </xf>
    <xf numFmtId="43" fontId="16" fillId="2" borderId="4" xfId="1" applyFont="1" applyFill="1" applyBorder="1" applyAlignment="1" applyProtection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43" fontId="16" fillId="0" borderId="1" xfId="1" applyFont="1" applyFill="1" applyBorder="1" applyAlignment="1" applyProtection="1">
      <alignment horizontal="center" vertical="center"/>
    </xf>
    <xf numFmtId="43" fontId="16" fillId="2" borderId="1" xfId="1" applyFont="1" applyFill="1" applyBorder="1" applyAlignment="1" applyProtection="1">
      <alignment horizontal="center" vertical="center"/>
    </xf>
    <xf numFmtId="166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9" fillId="6" borderId="4" xfId="0" applyNumberFormat="1" applyFont="1" applyFill="1" applyBorder="1" applyAlignment="1" applyProtection="1">
      <alignment horizontal="center" vertical="center" wrapText="1"/>
    </xf>
    <xf numFmtId="43" fontId="9" fillId="6" borderId="4" xfId="1" applyFont="1" applyFill="1" applyBorder="1" applyAlignment="1" applyProtection="1">
      <alignment horizontal="center" vertical="center" wrapText="1"/>
    </xf>
    <xf numFmtId="168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3" fontId="16" fillId="0" borderId="4" xfId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Alignment="1">
      <alignment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171" fontId="6" fillId="0" borderId="0" xfId="0" applyNumberFormat="1" applyFont="1" applyAlignment="1">
      <alignment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72" fontId="6" fillId="0" borderId="0" xfId="0" applyNumberFormat="1" applyFont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4" fontId="0" fillId="5" borderId="0" xfId="0" applyNumberFormat="1" applyFill="1" applyAlignment="1">
      <alignment wrapText="1"/>
    </xf>
    <xf numFmtId="0" fontId="13" fillId="0" borderId="5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/>
    </xf>
    <xf numFmtId="43" fontId="16" fillId="2" borderId="6" xfId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43" fontId="16" fillId="0" borderId="0" xfId="1" applyFont="1" applyFill="1" applyAlignment="1">
      <alignment horizontal="center" vertical="center"/>
    </xf>
    <xf numFmtId="43" fontId="16" fillId="2" borderId="0" xfId="1" applyFont="1" applyFill="1" applyAlignment="1">
      <alignment horizontal="center" vertical="center"/>
    </xf>
    <xf numFmtId="0" fontId="16" fillId="0" borderId="0" xfId="0" applyNumberFormat="1" applyFont="1" applyFill="1" applyAlignment="1">
      <alignment vertical="center"/>
    </xf>
    <xf numFmtId="43" fontId="6" fillId="2" borderId="0" xfId="1" applyFont="1" applyFill="1" applyAlignment="1">
      <alignment vertical="center"/>
    </xf>
    <xf numFmtId="0" fontId="28" fillId="0" borderId="0" xfId="0" applyNumberFormat="1" applyFont="1" applyFill="1" applyAlignment="1" applyProtection="1">
      <alignment horizontal="justify" vertical="center"/>
    </xf>
    <xf numFmtId="0" fontId="10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14" xfId="0" applyNumberFormat="1" applyFont="1" applyFill="1" applyBorder="1" applyAlignment="1" applyProtection="1">
      <alignment vertical="center"/>
    </xf>
    <xf numFmtId="0" fontId="13" fillId="0" borderId="8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vertical="center" wrapText="1"/>
    </xf>
    <xf numFmtId="43" fontId="6" fillId="0" borderId="0" xfId="0" applyNumberFormat="1" applyFont="1" applyAlignment="1">
      <alignment horizontal="left" vertical="center"/>
    </xf>
    <xf numFmtId="43" fontId="6" fillId="0" borderId="0" xfId="0" applyNumberFormat="1" applyFont="1" applyAlignment="1">
      <alignment horizontal="right" vertical="center"/>
    </xf>
    <xf numFmtId="0" fontId="13" fillId="0" borderId="8" xfId="0" applyNumberFormat="1" applyFont="1" applyFill="1" applyBorder="1" applyAlignment="1" applyProtection="1">
      <alignment vertical="center"/>
    </xf>
    <xf numFmtId="0" fontId="16" fillId="0" borderId="9" xfId="0" applyNumberFormat="1" applyFont="1" applyFill="1" applyBorder="1" applyAlignment="1" applyProtection="1">
      <alignment vertical="center"/>
    </xf>
    <xf numFmtId="0" fontId="16" fillId="0" borderId="10" xfId="0" applyNumberFormat="1" applyFont="1" applyFill="1" applyBorder="1" applyAlignment="1" applyProtection="1">
      <alignment vertical="center"/>
    </xf>
    <xf numFmtId="0" fontId="17" fillId="0" borderId="0" xfId="0" applyNumberFormat="1" applyFont="1" applyAlignment="1">
      <alignment vertical="center"/>
    </xf>
    <xf numFmtId="4" fontId="21" fillId="0" borderId="0" xfId="0" applyNumberFormat="1" applyFont="1"/>
    <xf numFmtId="4" fontId="14" fillId="0" borderId="0" xfId="0" applyNumberFormat="1" applyFont="1" applyFill="1"/>
    <xf numFmtId="4" fontId="0" fillId="0" borderId="0" xfId="0" applyNumberForma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 applyProtection="1">
      <alignment vertical="center"/>
    </xf>
    <xf numFmtId="0" fontId="30" fillId="0" borderId="0" xfId="0" applyNumberFormat="1" applyFont="1" applyFill="1" applyAlignment="1" applyProtection="1">
      <alignment horizontal="center" vertical="center"/>
    </xf>
    <xf numFmtId="0" fontId="31" fillId="0" borderId="0" xfId="0" applyNumberFormat="1" applyFont="1" applyFill="1" applyAlignment="1" applyProtection="1">
      <alignment vertical="center"/>
    </xf>
    <xf numFmtId="0" fontId="33" fillId="0" borderId="0" xfId="0" applyNumberFormat="1" applyFont="1" applyFill="1" applyAlignment="1" applyProtection="1">
      <alignment horizontal="left" vertical="center"/>
    </xf>
    <xf numFmtId="0" fontId="33" fillId="0" borderId="0" xfId="0" applyNumberFormat="1" applyFont="1" applyFill="1" applyAlignment="1" applyProtection="1">
      <alignment horizontal="right" vertical="center"/>
    </xf>
    <xf numFmtId="0" fontId="32" fillId="9" borderId="4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vertical="center"/>
    </xf>
    <xf numFmtId="0" fontId="30" fillId="0" borderId="6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3" fillId="0" borderId="5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vertical="center"/>
    </xf>
    <xf numFmtId="0" fontId="16" fillId="0" borderId="5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7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7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6" borderId="2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vertical="center"/>
    </xf>
    <xf numFmtId="0" fontId="16" fillId="0" borderId="3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vertical="center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43" fontId="16" fillId="2" borderId="13" xfId="1" applyFont="1" applyFill="1" applyBorder="1" applyAlignment="1" applyProtection="1">
      <alignment horizontal="center" vertical="center"/>
      <protection locked="0"/>
    </xf>
    <xf numFmtId="43" fontId="16" fillId="2" borderId="14" xfId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29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3" fillId="3" borderId="4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12" xfId="0" applyNumberFormat="1" applyFont="1" applyFill="1" applyBorder="1" applyAlignment="1" applyProtection="1">
      <alignment horizontal="center" vertical="center" wrapText="1"/>
    </xf>
    <xf numFmtId="43" fontId="13" fillId="0" borderId="2" xfId="1" applyFont="1" applyFill="1" applyBorder="1" applyAlignment="1" applyProtection="1">
      <alignment horizontal="center" vertical="center" wrapText="1"/>
    </xf>
    <xf numFmtId="43" fontId="13" fillId="0" borderId="12" xfId="1" applyFont="1" applyFill="1" applyBorder="1" applyAlignment="1" applyProtection="1">
      <alignment horizontal="center" vertical="center" wrapText="1"/>
    </xf>
    <xf numFmtId="43" fontId="16" fillId="0" borderId="2" xfId="1" applyFont="1" applyFill="1" applyBorder="1" applyAlignment="1" applyProtection="1">
      <alignment horizontal="center" vertical="center"/>
      <protection locked="0"/>
    </xf>
    <xf numFmtId="43" fontId="16" fillId="0" borderId="12" xfId="1" applyFont="1" applyFill="1" applyBorder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3" fillId="0" borderId="7" xfId="0" applyNumberFormat="1" applyFont="1" applyFill="1" applyBorder="1" applyAlignment="1" applyProtection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43" fontId="13" fillId="2" borderId="2" xfId="1" applyFont="1" applyFill="1" applyBorder="1" applyAlignment="1" applyProtection="1">
      <alignment horizontal="center" vertical="center"/>
      <protection locked="0"/>
    </xf>
    <xf numFmtId="43" fontId="13" fillId="2" borderId="12" xfId="1" applyFont="1" applyFill="1" applyBorder="1" applyAlignment="1" applyProtection="1">
      <alignment horizontal="center" vertical="center"/>
      <protection locked="0"/>
    </xf>
    <xf numFmtId="0" fontId="13" fillId="9" borderId="4" xfId="0" applyNumberFormat="1" applyFont="1" applyFill="1" applyBorder="1" applyAlignment="1" applyProtection="1">
      <alignment horizontal="center" vertical="center"/>
    </xf>
    <xf numFmtId="43" fontId="13" fillId="9" borderId="4" xfId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vertical="center" wrapText="1"/>
    </xf>
    <xf numFmtId="0" fontId="32" fillId="9" borderId="4" xfId="0" applyNumberFormat="1" applyFont="1" applyFill="1" applyBorder="1" applyAlignment="1" applyProtection="1">
      <alignment horizontal="center" vertical="center" wrapText="1"/>
    </xf>
    <xf numFmtId="43" fontId="13" fillId="0" borderId="2" xfId="1" applyFont="1" applyFill="1" applyBorder="1" applyAlignment="1" applyProtection="1">
      <alignment horizontal="center" vertical="center"/>
    </xf>
    <xf numFmtId="43" fontId="13" fillId="0" borderId="12" xfId="1" applyFont="1" applyFill="1" applyBorder="1" applyAlignment="1" applyProtection="1">
      <alignment horizontal="center" vertical="center"/>
    </xf>
    <xf numFmtId="43" fontId="16" fillId="0" borderId="2" xfId="1" applyFont="1" applyFill="1" applyBorder="1" applyAlignment="1" applyProtection="1">
      <alignment horizontal="center" vertical="center"/>
    </xf>
    <xf numFmtId="43" fontId="16" fillId="0" borderId="12" xfId="1" applyFont="1" applyFill="1" applyBorder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horizontal="center" vertical="center"/>
    </xf>
  </cellXfs>
  <cellStyles count="20">
    <cellStyle name="Comma" xfId="1" builtinId="3"/>
    <cellStyle name="Normal" xfId="0" builtinId="0"/>
    <cellStyle name="S0" xfId="2"/>
    <cellStyle name="S1" xfId="3"/>
    <cellStyle name="S10" xfId="4"/>
    <cellStyle name="S11" xfId="5"/>
    <cellStyle name="S12" xfId="6"/>
    <cellStyle name="S13" xfId="7"/>
    <cellStyle name="S14" xfId="8"/>
    <cellStyle name="S15" xfId="9"/>
    <cellStyle name="S16" xfId="10"/>
    <cellStyle name="S17" xfId="11"/>
    <cellStyle name="S2" xfId="12"/>
    <cellStyle name="S3" xfId="13"/>
    <cellStyle name="S4" xfId="14"/>
    <cellStyle name="S5" xfId="15"/>
    <cellStyle name="S6" xfId="16"/>
    <cellStyle name="S7" xfId="17"/>
    <cellStyle name="S8" xfId="18"/>
    <cellStyle name="S9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1.%20Finance\1.%20Reports\1.1.1.%20Financial%20statements\Sigorta%20Nezaret\hesabat\2012\Illik%20updated\13_Hesabat_Forma_1S_2S_12_23(1)%20Q4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  <sheetName val="Sheet1"/>
    </sheetNames>
    <sheetDataSet>
      <sheetData sheetId="0" refreshError="1"/>
      <sheetData sheetId="1">
        <row r="26">
          <cell r="E26">
            <v>60585.25</v>
          </cell>
        </row>
        <row r="35">
          <cell r="E35">
            <v>2970472.1599999997</v>
          </cell>
        </row>
      </sheetData>
      <sheetData sheetId="2" refreshError="1"/>
      <sheetData sheetId="3" refreshError="1"/>
      <sheetData sheetId="4">
        <row r="90">
          <cell r="F90">
            <v>50165.11</v>
          </cell>
          <cell r="M90">
            <v>22864504.210000001</v>
          </cell>
        </row>
      </sheetData>
      <sheetData sheetId="5">
        <row r="63">
          <cell r="F63">
            <v>2374209.67</v>
          </cell>
          <cell r="H63">
            <v>22092.99</v>
          </cell>
        </row>
      </sheetData>
      <sheetData sheetId="6">
        <row r="261">
          <cell r="N261">
            <v>1153572.55</v>
          </cell>
          <cell r="O261">
            <v>10829198.66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49">
          <cell r="H49">
            <v>5973067.4700000007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W119"/>
  <sheetViews>
    <sheetView showRuler="0" topLeftCell="A52" zoomScale="90" zoomScaleNormal="90" zoomScalePageLayoutView="140" workbookViewId="0">
      <selection activeCell="W17" sqref="W17"/>
    </sheetView>
  </sheetViews>
  <sheetFormatPr defaultRowHeight="15"/>
  <cols>
    <col min="1" max="1" width="6" style="5" customWidth="1"/>
    <col min="2" max="5" width="9.140625" style="5"/>
    <col min="6" max="6" width="6.85546875" style="5" customWidth="1"/>
    <col min="7" max="7" width="5.28515625" style="5" customWidth="1"/>
    <col min="8" max="8" width="18.5703125" style="34" customWidth="1"/>
    <col min="9" max="9" width="21.5703125" style="69" customWidth="1"/>
    <col min="10" max="13" width="16.42578125" style="5" hidden="1" customWidth="1"/>
    <col min="14" max="17" width="16.42578125" style="6" hidden="1" customWidth="1"/>
    <col min="18" max="19" width="16.42578125" style="5" hidden="1" customWidth="1"/>
    <col min="20" max="20" width="0.28515625" style="5" customWidth="1"/>
    <col min="21" max="21" width="13.140625" style="5" bestFit="1" customWidth="1"/>
    <col min="22" max="22" width="9.140625" style="5"/>
    <col min="23" max="23" width="14" style="5" customWidth="1"/>
    <col min="24" max="16384" width="9.140625" style="5"/>
  </cols>
  <sheetData>
    <row r="1" spans="2:23" ht="84" customHeight="1">
      <c r="B1" s="2" t="s">
        <v>0</v>
      </c>
      <c r="C1" s="3"/>
      <c r="D1" s="3"/>
      <c r="E1" s="3"/>
      <c r="F1" s="3"/>
      <c r="G1" s="111" t="s">
        <v>1</v>
      </c>
      <c r="H1" s="111"/>
      <c r="I1" s="111"/>
      <c r="J1" s="4"/>
      <c r="K1" s="4"/>
      <c r="L1" s="4"/>
    </row>
    <row r="2" spans="2:23">
      <c r="B2" s="112"/>
      <c r="C2" s="112"/>
      <c r="D2" s="112"/>
      <c r="E2" s="112"/>
      <c r="F2" s="3"/>
      <c r="G2" s="7"/>
      <c r="H2" s="8"/>
      <c r="I2" s="9"/>
    </row>
    <row r="3" spans="2:23" ht="33" customHeight="1">
      <c r="B3" s="113" t="s">
        <v>2</v>
      </c>
      <c r="C3" s="113"/>
      <c r="D3" s="113"/>
      <c r="E3" s="113"/>
      <c r="F3" s="113"/>
      <c r="G3" s="113"/>
      <c r="H3" s="113"/>
      <c r="I3" s="113"/>
    </row>
    <row r="4" spans="2:23">
      <c r="B4" s="114"/>
      <c r="C4" s="114"/>
      <c r="D4" s="114"/>
      <c r="E4" s="114"/>
      <c r="F4" s="114"/>
      <c r="G4" s="114"/>
      <c r="H4" s="114"/>
      <c r="I4" s="114"/>
    </row>
    <row r="5" spans="2:23" ht="15.75">
      <c r="B5" s="115" t="s">
        <v>170</v>
      </c>
      <c r="C5" s="115"/>
      <c r="D5" s="115"/>
      <c r="E5" s="115"/>
      <c r="F5" s="115"/>
      <c r="G5" s="115"/>
      <c r="H5" s="115"/>
      <c r="I5" s="115"/>
    </row>
    <row r="6" spans="2:23">
      <c r="B6" s="3"/>
      <c r="C6" s="3"/>
      <c r="D6" s="3"/>
      <c r="E6" s="3"/>
      <c r="F6" s="3"/>
      <c r="G6" s="3"/>
      <c r="H6" s="10"/>
      <c r="I6" s="11"/>
    </row>
    <row r="7" spans="2:23">
      <c r="B7" s="115" t="s">
        <v>171</v>
      </c>
      <c r="C7" s="115"/>
      <c r="D7" s="115"/>
      <c r="E7" s="115"/>
      <c r="F7" s="115"/>
      <c r="G7" s="115"/>
      <c r="H7" s="115"/>
      <c r="I7" s="115"/>
    </row>
    <row r="8" spans="2:23">
      <c r="B8" s="12"/>
      <c r="C8" s="12"/>
      <c r="D8" s="122"/>
      <c r="E8" s="123"/>
      <c r="F8" s="123"/>
      <c r="G8" s="123"/>
      <c r="H8" s="123"/>
      <c r="I8" s="13" t="s">
        <v>3</v>
      </c>
    </row>
    <row r="9" spans="2:23" ht="40.5" customHeight="1">
      <c r="B9" s="124" t="s">
        <v>4</v>
      </c>
      <c r="C9" s="125"/>
      <c r="D9" s="125"/>
      <c r="E9" s="125"/>
      <c r="F9" s="125"/>
      <c r="G9" s="14" t="s">
        <v>5</v>
      </c>
      <c r="H9" s="15" t="s">
        <v>6</v>
      </c>
      <c r="I9" s="15" t="s">
        <v>7</v>
      </c>
    </row>
    <row r="10" spans="2:23" ht="27" customHeight="1">
      <c r="B10" s="126" t="s">
        <v>8</v>
      </c>
      <c r="C10" s="127"/>
      <c r="D10" s="127"/>
      <c r="E10" s="127"/>
      <c r="F10" s="127"/>
      <c r="G10" s="16"/>
      <c r="H10" s="17"/>
      <c r="I10" s="18"/>
      <c r="U10" s="19"/>
      <c r="V10" s="19"/>
      <c r="W10" s="19"/>
    </row>
    <row r="11" spans="2:23">
      <c r="B11" s="116" t="s">
        <v>9</v>
      </c>
      <c r="C11" s="117"/>
      <c r="D11" s="117"/>
      <c r="E11" s="117"/>
      <c r="F11" s="118"/>
      <c r="G11" s="20"/>
      <c r="H11" s="21">
        <v>317827.59000000003</v>
      </c>
      <c r="I11" s="21">
        <v>441788.8</v>
      </c>
      <c r="N11" s="22"/>
      <c r="U11" s="19"/>
      <c r="V11" s="19"/>
      <c r="W11" s="19"/>
    </row>
    <row r="12" spans="2:23" ht="26.25" customHeight="1">
      <c r="B12" s="128" t="s">
        <v>10</v>
      </c>
      <c r="C12" s="129"/>
      <c r="D12" s="129"/>
      <c r="E12" s="129"/>
      <c r="F12" s="130"/>
      <c r="G12" s="23"/>
      <c r="H12" s="21"/>
      <c r="I12" s="21"/>
      <c r="U12" s="19"/>
      <c r="V12" s="19"/>
      <c r="W12" s="19"/>
    </row>
    <row r="13" spans="2:23" ht="18" customHeight="1">
      <c r="B13" s="128" t="s">
        <v>11</v>
      </c>
      <c r="C13" s="129"/>
      <c r="D13" s="129"/>
      <c r="E13" s="129"/>
      <c r="F13" s="130"/>
      <c r="G13" s="23"/>
      <c r="H13" s="21"/>
      <c r="I13" s="21"/>
      <c r="U13" s="19"/>
      <c r="V13" s="19"/>
      <c r="W13" s="19"/>
    </row>
    <row r="14" spans="2:23" ht="15.75">
      <c r="B14" s="116" t="s">
        <v>12</v>
      </c>
      <c r="C14" s="117"/>
      <c r="D14" s="117"/>
      <c r="E14" s="117"/>
      <c r="F14" s="118"/>
      <c r="G14" s="23"/>
      <c r="H14" s="21">
        <v>66755.87</v>
      </c>
      <c r="I14" s="21">
        <v>220047.18</v>
      </c>
      <c r="U14" s="19"/>
      <c r="V14" s="19"/>
      <c r="W14" s="19"/>
    </row>
    <row r="15" spans="2:23" ht="15.75">
      <c r="B15" s="116" t="s">
        <v>13</v>
      </c>
      <c r="C15" s="117"/>
      <c r="D15" s="117"/>
      <c r="E15" s="117"/>
      <c r="F15" s="118"/>
      <c r="G15" s="23"/>
      <c r="H15" s="21"/>
      <c r="I15" s="21"/>
      <c r="U15" s="19"/>
      <c r="V15" s="19"/>
      <c r="W15" s="19"/>
    </row>
    <row r="16" spans="2:23" ht="15.75">
      <c r="B16" s="116" t="s">
        <v>14</v>
      </c>
      <c r="C16" s="117"/>
      <c r="D16" s="117"/>
      <c r="E16" s="117"/>
      <c r="F16" s="118"/>
      <c r="G16" s="23"/>
      <c r="H16" s="21"/>
      <c r="I16" s="21"/>
      <c r="U16" s="24"/>
      <c r="V16" s="24"/>
      <c r="W16" s="24"/>
    </row>
    <row r="17" spans="2:14" ht="18" customHeight="1">
      <c r="B17" s="116" t="s">
        <v>15</v>
      </c>
      <c r="C17" s="117"/>
      <c r="D17" s="117"/>
      <c r="E17" s="117"/>
      <c r="F17" s="118"/>
      <c r="G17" s="23"/>
      <c r="H17" s="21"/>
      <c r="I17" s="21">
        <f>I19</f>
        <v>6300000</v>
      </c>
    </row>
    <row r="18" spans="2:14" ht="15.75">
      <c r="B18" s="119" t="s">
        <v>16</v>
      </c>
      <c r="C18" s="120"/>
      <c r="D18" s="120"/>
      <c r="E18" s="120"/>
      <c r="F18" s="121"/>
      <c r="G18" s="23"/>
      <c r="H18" s="21"/>
      <c r="I18" s="21"/>
    </row>
    <row r="19" spans="2:14" ht="15.75">
      <c r="B19" s="119" t="s">
        <v>17</v>
      </c>
      <c r="C19" s="120"/>
      <c r="D19" s="120"/>
      <c r="E19" s="120"/>
      <c r="F19" s="121"/>
      <c r="G19" s="23"/>
      <c r="H19" s="21"/>
      <c r="I19" s="21">
        <v>6300000</v>
      </c>
    </row>
    <row r="20" spans="2:14" ht="15.75">
      <c r="B20" s="119" t="s">
        <v>18</v>
      </c>
      <c r="C20" s="120"/>
      <c r="D20" s="120"/>
      <c r="E20" s="120"/>
      <c r="F20" s="121"/>
      <c r="G20" s="23"/>
      <c r="H20" s="21"/>
      <c r="I20" s="21"/>
    </row>
    <row r="21" spans="2:14" ht="15.75">
      <c r="B21" s="116" t="s">
        <v>19</v>
      </c>
      <c r="C21" s="117"/>
      <c r="D21" s="117"/>
      <c r="E21" s="117"/>
      <c r="F21" s="118"/>
      <c r="G21" s="23"/>
      <c r="H21" s="21"/>
      <c r="I21" s="21"/>
    </row>
    <row r="22" spans="2:14" ht="15.75">
      <c r="B22" s="116" t="s">
        <v>20</v>
      </c>
      <c r="C22" s="117"/>
      <c r="D22" s="117"/>
      <c r="E22" s="117"/>
      <c r="F22" s="118"/>
      <c r="G22" s="23"/>
      <c r="H22" s="21"/>
      <c r="I22" s="21"/>
    </row>
    <row r="23" spans="2:14" ht="15.75">
      <c r="B23" s="116" t="s">
        <v>21</v>
      </c>
      <c r="C23" s="117"/>
      <c r="D23" s="117"/>
      <c r="E23" s="117"/>
      <c r="F23" s="118"/>
      <c r="G23" s="23"/>
      <c r="H23" s="21">
        <v>52068.19</v>
      </c>
      <c r="I23" s="21"/>
    </row>
    <row r="24" spans="2:14" ht="15.75" customHeight="1">
      <c r="B24" s="131" t="s">
        <v>22</v>
      </c>
      <c r="C24" s="132"/>
      <c r="D24" s="132"/>
      <c r="E24" s="132"/>
      <c r="F24" s="132"/>
      <c r="G24" s="25"/>
      <c r="H24" s="21">
        <f>ROUND(H11+H12+H13+H14+H15+H16+H17+H21+H22+H23,2)</f>
        <v>436651.65</v>
      </c>
      <c r="I24" s="21">
        <f>ROUND(I11+I12+I13+I14+I15+I16+I17+I21+I22+I23,2)</f>
        <v>6961835.9800000004</v>
      </c>
    </row>
    <row r="25" spans="2:14" ht="15.75" customHeight="1">
      <c r="B25" s="133" t="s">
        <v>23</v>
      </c>
      <c r="C25" s="134"/>
      <c r="D25" s="134"/>
      <c r="E25" s="134"/>
      <c r="F25" s="135"/>
      <c r="G25" s="26"/>
      <c r="H25" s="21"/>
      <c r="I25" s="27"/>
    </row>
    <row r="26" spans="2:14" ht="15.75">
      <c r="B26" s="116" t="s">
        <v>24</v>
      </c>
      <c r="C26" s="117"/>
      <c r="D26" s="117"/>
      <c r="E26" s="117"/>
      <c r="F26" s="118"/>
      <c r="G26" s="23"/>
      <c r="H26" s="21">
        <v>341.02</v>
      </c>
      <c r="I26" s="21">
        <v>15381.01</v>
      </c>
    </row>
    <row r="27" spans="2:14" ht="15.75">
      <c r="B27" s="116" t="s">
        <v>25</v>
      </c>
      <c r="C27" s="117"/>
      <c r="D27" s="117"/>
      <c r="E27" s="117"/>
      <c r="F27" s="118"/>
      <c r="G27" s="23"/>
      <c r="H27" s="21">
        <f>ROUND(H28+H29+H32+H33+H34+H35+H36+H37,2)</f>
        <v>2025126.13</v>
      </c>
      <c r="I27" s="21">
        <f>ROUND(I28+I29+I32+I33+I34+I35+I36+I37,2)</f>
        <v>4157579.9</v>
      </c>
    </row>
    <row r="28" spans="2:14" ht="15.75">
      <c r="B28" s="119" t="s">
        <v>26</v>
      </c>
      <c r="C28" s="120"/>
      <c r="D28" s="120"/>
      <c r="E28" s="120"/>
      <c r="F28" s="121"/>
      <c r="G28" s="23"/>
      <c r="H28" s="21">
        <v>446458.3</v>
      </c>
      <c r="I28" s="21">
        <f>[1]Forma14!F63</f>
        <v>2374209.67</v>
      </c>
      <c r="M28" s="5">
        <v>77</v>
      </c>
      <c r="N28" s="28"/>
    </row>
    <row r="29" spans="2:14" ht="15.75">
      <c r="B29" s="116" t="s">
        <v>27</v>
      </c>
      <c r="C29" s="117"/>
      <c r="D29" s="117"/>
      <c r="E29" s="117"/>
      <c r="F29" s="118"/>
      <c r="G29" s="23"/>
      <c r="H29" s="21">
        <f>ROUND(H30+H31,2)</f>
        <v>10424.02</v>
      </c>
      <c r="I29" s="21">
        <f>ROUND(I30+I31,2)</f>
        <v>22092.99</v>
      </c>
      <c r="N29" s="22"/>
    </row>
    <row r="30" spans="2:14" ht="15.75">
      <c r="B30" s="119" t="s">
        <v>28</v>
      </c>
      <c r="C30" s="120"/>
      <c r="D30" s="120"/>
      <c r="E30" s="120"/>
      <c r="F30" s="121"/>
      <c r="G30" s="23"/>
      <c r="H30" s="21"/>
      <c r="I30" s="21"/>
    </row>
    <row r="31" spans="2:14" ht="15.75">
      <c r="B31" s="119" t="s">
        <v>29</v>
      </c>
      <c r="C31" s="120"/>
      <c r="D31" s="120"/>
      <c r="E31" s="120"/>
      <c r="F31" s="121"/>
      <c r="G31" s="23"/>
      <c r="H31" s="21">
        <v>10424.02</v>
      </c>
      <c r="I31" s="21">
        <f>[1]Forma14!H63</f>
        <v>22092.99</v>
      </c>
      <c r="M31" s="5">
        <v>72</v>
      </c>
    </row>
    <row r="32" spans="2:14" ht="15.75">
      <c r="B32" s="119" t="s">
        <v>30</v>
      </c>
      <c r="C32" s="120"/>
      <c r="D32" s="120"/>
      <c r="E32" s="120"/>
      <c r="F32" s="121"/>
      <c r="G32" s="23"/>
      <c r="H32" s="21"/>
      <c r="I32" s="29"/>
    </row>
    <row r="33" spans="2:21" ht="15.75">
      <c r="B33" s="119" t="s">
        <v>31</v>
      </c>
      <c r="C33" s="120"/>
      <c r="D33" s="120"/>
      <c r="E33" s="120"/>
      <c r="F33" s="121"/>
      <c r="G33" s="23"/>
      <c r="H33" s="21">
        <v>142452.65</v>
      </c>
      <c r="I33" s="21">
        <f>1007768.72-(170458.34+511698.12)</f>
        <v>325612.26</v>
      </c>
      <c r="M33" s="5" t="s">
        <v>32</v>
      </c>
      <c r="N33" s="22"/>
    </row>
    <row r="34" spans="2:21" ht="15.75">
      <c r="B34" s="119" t="s">
        <v>33</v>
      </c>
      <c r="C34" s="120"/>
      <c r="D34" s="120"/>
      <c r="E34" s="120"/>
      <c r="F34" s="121"/>
      <c r="G34" s="23"/>
      <c r="H34" s="21"/>
      <c r="I34" s="29"/>
    </row>
    <row r="35" spans="2:21" ht="15.75">
      <c r="B35" s="119" t="s">
        <v>34</v>
      </c>
      <c r="C35" s="120"/>
      <c r="D35" s="120"/>
      <c r="E35" s="120"/>
      <c r="F35" s="121"/>
      <c r="G35" s="23"/>
      <c r="H35" s="21"/>
      <c r="I35" s="29"/>
    </row>
    <row r="36" spans="2:21" ht="15.75">
      <c r="B36" s="119" t="s">
        <v>35</v>
      </c>
      <c r="C36" s="120"/>
      <c r="D36" s="120"/>
      <c r="E36" s="120"/>
      <c r="F36" s="121"/>
      <c r="G36" s="23"/>
      <c r="H36" s="21"/>
      <c r="I36" s="29"/>
    </row>
    <row r="37" spans="2:21" ht="15.75">
      <c r="B37" s="119" t="s">
        <v>36</v>
      </c>
      <c r="C37" s="120"/>
      <c r="D37" s="120"/>
      <c r="E37" s="120"/>
      <c r="F37" s="121"/>
      <c r="G37" s="23"/>
      <c r="H37" s="21">
        <v>1425791.16</v>
      </c>
      <c r="I37" s="21">
        <v>1435664.98</v>
      </c>
      <c r="M37" s="5" t="s">
        <v>37</v>
      </c>
      <c r="O37" s="6">
        <v>1013400.39</v>
      </c>
      <c r="P37" s="6">
        <v>819984.74</v>
      </c>
      <c r="Q37" s="30">
        <v>7785.05</v>
      </c>
      <c r="S37" s="5">
        <v>65722.89</v>
      </c>
      <c r="T37" s="5">
        <v>6339.55</v>
      </c>
      <c r="U37" s="31"/>
    </row>
    <row r="38" spans="2:21" ht="15.75">
      <c r="B38" s="116" t="s">
        <v>38</v>
      </c>
      <c r="C38" s="117"/>
      <c r="D38" s="117"/>
      <c r="E38" s="117"/>
      <c r="F38" s="118"/>
      <c r="G38" s="32"/>
      <c r="H38" s="21">
        <f>ROUND(H39+H40+H41+H42+H43,2)</f>
        <v>37338330.859999999</v>
      </c>
      <c r="I38" s="21">
        <f>ROUND(I39+I40+I41+I42+I43,2)</f>
        <v>39918616.75</v>
      </c>
    </row>
    <row r="39" spans="2:21" ht="15.75">
      <c r="B39" s="119" t="s">
        <v>39</v>
      </c>
      <c r="C39" s="120"/>
      <c r="D39" s="120"/>
      <c r="E39" s="120"/>
      <c r="F39" s="121"/>
      <c r="G39" s="32"/>
      <c r="H39" s="21">
        <v>3649.29</v>
      </c>
      <c r="I39" s="21">
        <v>7567.82</v>
      </c>
    </row>
    <row r="40" spans="2:21" ht="15.75">
      <c r="B40" s="119" t="s">
        <v>40</v>
      </c>
      <c r="C40" s="120"/>
      <c r="D40" s="120"/>
      <c r="E40" s="120"/>
      <c r="F40" s="121"/>
      <c r="G40" s="32"/>
      <c r="H40" s="21">
        <v>1126738.77</v>
      </c>
      <c r="I40" s="21">
        <v>5498145.8899999997</v>
      </c>
      <c r="M40" s="5" t="s">
        <v>41</v>
      </c>
    </row>
    <row r="41" spans="2:21" ht="15.75">
      <c r="B41" s="119" t="s">
        <v>42</v>
      </c>
      <c r="C41" s="120"/>
      <c r="D41" s="120"/>
      <c r="E41" s="120"/>
      <c r="F41" s="121"/>
      <c r="G41" s="32"/>
      <c r="H41" s="21">
        <v>7942.8</v>
      </c>
      <c r="I41" s="21">
        <v>12903.04</v>
      </c>
    </row>
    <row r="42" spans="2:21" ht="15.75">
      <c r="B42" s="119" t="s">
        <v>43</v>
      </c>
      <c r="C42" s="120"/>
      <c r="D42" s="120"/>
      <c r="E42" s="120"/>
      <c r="F42" s="121"/>
      <c r="G42" s="32"/>
      <c r="H42" s="21">
        <v>36200000</v>
      </c>
      <c r="I42" s="21">
        <v>34400000</v>
      </c>
    </row>
    <row r="43" spans="2:21" ht="15.75">
      <c r="B43" s="119" t="s">
        <v>44</v>
      </c>
      <c r="C43" s="120"/>
      <c r="D43" s="120"/>
      <c r="E43" s="120"/>
      <c r="F43" s="121"/>
      <c r="G43" s="32"/>
      <c r="H43" s="21"/>
      <c r="I43" s="21"/>
    </row>
    <row r="44" spans="2:21" ht="15.75">
      <c r="B44" s="116" t="s">
        <v>45</v>
      </c>
      <c r="C44" s="117"/>
      <c r="D44" s="117"/>
      <c r="E44" s="117"/>
      <c r="F44" s="118"/>
      <c r="G44" s="32"/>
      <c r="H44" s="21"/>
      <c r="I44" s="33"/>
    </row>
    <row r="45" spans="2:21" ht="15.75">
      <c r="B45" s="119" t="s">
        <v>46</v>
      </c>
      <c r="C45" s="120"/>
      <c r="D45" s="120"/>
      <c r="E45" s="120"/>
      <c r="F45" s="121"/>
      <c r="G45" s="32"/>
      <c r="H45" s="21"/>
      <c r="I45" s="33"/>
    </row>
    <row r="46" spans="2:21" ht="15.75">
      <c r="B46" s="119" t="s">
        <v>47</v>
      </c>
      <c r="C46" s="120"/>
      <c r="D46" s="120"/>
      <c r="E46" s="120"/>
      <c r="F46" s="121"/>
      <c r="G46" s="32"/>
      <c r="H46" s="21"/>
      <c r="I46" s="33"/>
    </row>
    <row r="47" spans="2:21" ht="15.75">
      <c r="B47" s="119" t="s">
        <v>48</v>
      </c>
      <c r="C47" s="120"/>
      <c r="D47" s="120"/>
      <c r="E47" s="120"/>
      <c r="F47" s="121"/>
      <c r="G47" s="32"/>
      <c r="H47" s="21"/>
      <c r="I47" s="33"/>
    </row>
    <row r="48" spans="2:21" ht="15.75">
      <c r="B48" s="116" t="s">
        <v>49</v>
      </c>
      <c r="C48" s="117"/>
      <c r="D48" s="117"/>
      <c r="E48" s="117"/>
      <c r="F48" s="118"/>
      <c r="G48" s="32"/>
      <c r="H48" s="21">
        <f>ROUND(H49+H50,2)</f>
        <v>4317428.88</v>
      </c>
      <c r="I48" s="21">
        <f>ROUND(I49+I50,2)</f>
        <v>9250319.5500000007</v>
      </c>
    </row>
    <row r="49" spans="2:21" ht="15.75">
      <c r="B49" s="119" t="s">
        <v>50</v>
      </c>
      <c r="C49" s="120"/>
      <c r="D49" s="120"/>
      <c r="E49" s="120"/>
      <c r="F49" s="121"/>
      <c r="G49" s="32"/>
      <c r="H49" s="21"/>
      <c r="I49" s="21"/>
    </row>
    <row r="50" spans="2:21" ht="15.75">
      <c r="B50" s="119" t="s">
        <v>51</v>
      </c>
      <c r="C50" s="120"/>
      <c r="D50" s="120"/>
      <c r="E50" s="120"/>
      <c r="F50" s="121"/>
      <c r="G50" s="32"/>
      <c r="H50" s="21">
        <v>4317428.88</v>
      </c>
      <c r="I50" s="21">
        <v>9250319.5500000007</v>
      </c>
      <c r="J50" s="34"/>
      <c r="M50" s="5" t="s">
        <v>52</v>
      </c>
    </row>
    <row r="51" spans="2:21" ht="15.75">
      <c r="B51" s="116" t="s">
        <v>53</v>
      </c>
      <c r="C51" s="117"/>
      <c r="D51" s="117"/>
      <c r="E51" s="117"/>
      <c r="F51" s="118"/>
      <c r="G51" s="32"/>
      <c r="H51" s="21">
        <f>ROUND(H52+H53+H54,2)</f>
        <v>72963.399999999994</v>
      </c>
      <c r="I51" s="21">
        <f>ROUND(I52+I53+I54,2)</f>
        <v>208810.05</v>
      </c>
    </row>
    <row r="52" spans="2:21" ht="15.75">
      <c r="B52" s="119" t="s">
        <v>54</v>
      </c>
      <c r="C52" s="120"/>
      <c r="D52" s="120"/>
      <c r="E52" s="120"/>
      <c r="F52" s="121"/>
      <c r="G52" s="32"/>
      <c r="H52" s="21">
        <v>72251</v>
      </c>
      <c r="I52" s="21">
        <f>6360.99+200788.15</f>
        <v>207149.13999999998</v>
      </c>
      <c r="M52" s="5" t="s">
        <v>55</v>
      </c>
    </row>
    <row r="53" spans="2:21" ht="15.75">
      <c r="B53" s="119" t="s">
        <v>56</v>
      </c>
      <c r="C53" s="120"/>
      <c r="D53" s="120"/>
      <c r="E53" s="120"/>
      <c r="F53" s="121"/>
      <c r="G53" s="32"/>
      <c r="H53" s="21"/>
      <c r="I53" s="21"/>
      <c r="J53" s="35"/>
    </row>
    <row r="54" spans="2:21" ht="15.75">
      <c r="B54" s="119" t="s">
        <v>57</v>
      </c>
      <c r="C54" s="120"/>
      <c r="D54" s="120"/>
      <c r="E54" s="120"/>
      <c r="F54" s="121"/>
      <c r="G54" s="32"/>
      <c r="H54" s="21">
        <v>712.4</v>
      </c>
      <c r="I54" s="21">
        <v>1660.91</v>
      </c>
      <c r="M54" s="5">
        <v>71</v>
      </c>
    </row>
    <row r="55" spans="2:21" ht="15.75">
      <c r="B55" s="116" t="s">
        <v>21</v>
      </c>
      <c r="C55" s="117"/>
      <c r="D55" s="117"/>
      <c r="E55" s="117"/>
      <c r="F55" s="118"/>
      <c r="G55" s="32"/>
      <c r="H55" s="33"/>
      <c r="I55" s="33"/>
      <c r="J55" s="35"/>
    </row>
    <row r="56" spans="2:21" ht="15.75" customHeight="1">
      <c r="B56" s="131" t="s">
        <v>58</v>
      </c>
      <c r="C56" s="132"/>
      <c r="D56" s="132"/>
      <c r="E56" s="132"/>
      <c r="F56" s="132"/>
      <c r="G56" s="32"/>
      <c r="H56" s="21">
        <f>ROUND(H55+H51+H48+H44+H38+H27+H26,2)</f>
        <v>43754190.289999999</v>
      </c>
      <c r="I56" s="36">
        <f>ROUND(I55+I51+I48+I44+I38+I27+I26,2)</f>
        <v>53550707.259999998</v>
      </c>
    </row>
    <row r="57" spans="2:21" ht="15.75" customHeight="1">
      <c r="B57" s="139" t="s">
        <v>59</v>
      </c>
      <c r="C57" s="140"/>
      <c r="D57" s="140"/>
      <c r="E57" s="140"/>
      <c r="F57" s="140"/>
      <c r="G57" s="25"/>
      <c r="H57" s="21">
        <f>ROUND(H56+H24,2)</f>
        <v>44190841.939999998</v>
      </c>
      <c r="I57" s="36">
        <f>ROUND(I56+I24,2)</f>
        <v>60512543.240000002</v>
      </c>
      <c r="J57" s="37"/>
      <c r="L57" s="31">
        <f>I57-I50</f>
        <v>51262223.689999998</v>
      </c>
      <c r="M57" s="31"/>
    </row>
    <row r="58" spans="2:21">
      <c r="B58" s="38"/>
      <c r="C58" s="38"/>
      <c r="D58" s="38"/>
      <c r="E58" s="38"/>
      <c r="F58" s="38"/>
      <c r="G58" s="39"/>
      <c r="H58" s="40"/>
      <c r="I58" s="41"/>
      <c r="J58" s="42"/>
      <c r="K58" s="43"/>
    </row>
    <row r="59" spans="2:21" ht="39.75" customHeight="1">
      <c r="B59" s="141" t="s">
        <v>60</v>
      </c>
      <c r="C59" s="142"/>
      <c r="D59" s="142"/>
      <c r="E59" s="142"/>
      <c r="F59" s="142"/>
      <c r="G59" s="44" t="s">
        <v>5</v>
      </c>
      <c r="H59" s="45" t="s">
        <v>6</v>
      </c>
      <c r="I59" s="45" t="s">
        <v>7</v>
      </c>
      <c r="J59" s="46"/>
      <c r="N59" s="6">
        <f>I57-I115</f>
        <v>0</v>
      </c>
      <c r="U59" s="31"/>
    </row>
    <row r="60" spans="2:21" ht="15" customHeight="1">
      <c r="B60" s="126" t="s">
        <v>61</v>
      </c>
      <c r="C60" s="127"/>
      <c r="D60" s="127"/>
      <c r="E60" s="127"/>
      <c r="F60" s="127"/>
      <c r="G60" s="16"/>
      <c r="H60" s="17"/>
      <c r="I60" s="18"/>
      <c r="J60" s="47"/>
    </row>
    <row r="61" spans="2:21">
      <c r="B61" s="116" t="s">
        <v>62</v>
      </c>
      <c r="C61" s="117"/>
      <c r="D61" s="117"/>
      <c r="E61" s="117"/>
      <c r="F61" s="118"/>
      <c r="G61" s="48"/>
      <c r="H61" s="49">
        <v>30000000</v>
      </c>
      <c r="I61" s="49">
        <v>35500000</v>
      </c>
      <c r="J61" s="50"/>
    </row>
    <row r="62" spans="2:21">
      <c r="B62" s="116" t="s">
        <v>63</v>
      </c>
      <c r="C62" s="117"/>
      <c r="D62" s="117"/>
      <c r="E62" s="117"/>
      <c r="F62" s="118"/>
      <c r="G62" s="48"/>
      <c r="H62" s="49"/>
      <c r="I62" s="49"/>
      <c r="J62" s="35"/>
    </row>
    <row r="63" spans="2:21">
      <c r="B63" s="116" t="s">
        <v>64</v>
      </c>
      <c r="C63" s="117"/>
      <c r="D63" s="117"/>
      <c r="E63" s="117"/>
      <c r="F63" s="118"/>
      <c r="G63" s="48"/>
      <c r="H63" s="49"/>
      <c r="I63" s="49"/>
      <c r="J63" s="35"/>
    </row>
    <row r="64" spans="2:21">
      <c r="B64" s="116" t="s">
        <v>65</v>
      </c>
      <c r="C64" s="117"/>
      <c r="D64" s="117"/>
      <c r="E64" s="117"/>
      <c r="F64" s="118"/>
      <c r="G64" s="48"/>
      <c r="H64" s="49">
        <f>H65+H66</f>
        <v>3800000</v>
      </c>
      <c r="I64" s="49"/>
    </row>
    <row r="65" spans="2:15">
      <c r="B65" s="119" t="s">
        <v>66</v>
      </c>
      <c r="C65" s="120"/>
      <c r="D65" s="120"/>
      <c r="E65" s="120"/>
      <c r="F65" s="121"/>
      <c r="G65" s="48"/>
      <c r="H65" s="49"/>
      <c r="I65" s="49"/>
      <c r="K65" s="31">
        <f>I57-I115</f>
        <v>0</v>
      </c>
    </row>
    <row r="66" spans="2:15">
      <c r="B66" s="119" t="s">
        <v>67</v>
      </c>
      <c r="C66" s="120"/>
      <c r="D66" s="120"/>
      <c r="E66" s="120"/>
      <c r="F66" s="121"/>
      <c r="G66" s="48"/>
      <c r="H66" s="49">
        <v>3800000</v>
      </c>
      <c r="I66" s="49"/>
    </row>
    <row r="67" spans="2:15">
      <c r="B67" s="116" t="s">
        <v>68</v>
      </c>
      <c r="C67" s="117"/>
      <c r="D67" s="117"/>
      <c r="E67" s="117"/>
      <c r="F67" s="118"/>
      <c r="G67" s="48"/>
      <c r="H67" s="49">
        <f>ROUND(H68+H69+H70+H71,2)</f>
        <v>633865.81999999995</v>
      </c>
      <c r="I67" s="49">
        <f>ROUND(I68+I69+I70+I71,2)</f>
        <v>3205215.11</v>
      </c>
      <c r="J67" s="35"/>
    </row>
    <row r="68" spans="2:15" ht="15" customHeight="1">
      <c r="B68" s="136" t="s">
        <v>69</v>
      </c>
      <c r="C68" s="137"/>
      <c r="D68" s="137"/>
      <c r="E68" s="137"/>
      <c r="F68" s="138"/>
      <c r="G68" s="48"/>
      <c r="H68" s="49"/>
      <c r="I68" s="49">
        <f>[1]Forma2S_I!E35</f>
        <v>2970472.1599999997</v>
      </c>
    </row>
    <row r="69" spans="2:15" ht="27" customHeight="1">
      <c r="B69" s="136" t="s">
        <v>70</v>
      </c>
      <c r="C69" s="143"/>
      <c r="D69" s="143"/>
      <c r="E69" s="143"/>
      <c r="F69" s="144"/>
      <c r="G69" s="51"/>
      <c r="H69" s="49"/>
      <c r="I69" s="49"/>
    </row>
    <row r="70" spans="2:15" ht="27.75" customHeight="1">
      <c r="B70" s="136" t="s">
        <v>71</v>
      </c>
      <c r="C70" s="137"/>
      <c r="D70" s="137"/>
      <c r="E70" s="137"/>
      <c r="F70" s="138"/>
      <c r="G70" s="51"/>
      <c r="H70" s="49">
        <f>1274283.25-640417.43</f>
        <v>633865.81999999995</v>
      </c>
      <c r="I70" s="49">
        <v>234742.95</v>
      </c>
      <c r="M70" s="5" t="s">
        <v>72</v>
      </c>
      <c r="N70" s="28"/>
    </row>
    <row r="71" spans="2:15" ht="15" customHeight="1">
      <c r="B71" s="136" t="s">
        <v>73</v>
      </c>
      <c r="C71" s="137"/>
      <c r="D71" s="137"/>
      <c r="E71" s="137"/>
      <c r="F71" s="138"/>
      <c r="G71" s="51"/>
      <c r="H71" s="21"/>
      <c r="I71" s="49"/>
    </row>
    <row r="72" spans="2:15" ht="15" customHeight="1">
      <c r="B72" s="145" t="s">
        <v>74</v>
      </c>
      <c r="C72" s="145"/>
      <c r="D72" s="145"/>
      <c r="E72" s="145"/>
      <c r="F72" s="145"/>
      <c r="G72" s="52"/>
      <c r="H72" s="21">
        <f>ROUND(H61+H62+H63+H64+H67,2)</f>
        <v>34433865.82</v>
      </c>
      <c r="I72" s="21">
        <f>ROUND(I61+I62+I63+I64+I67,2)</f>
        <v>38705215.109999999</v>
      </c>
      <c r="J72" s="53"/>
    </row>
    <row r="73" spans="2:15" ht="15" customHeight="1">
      <c r="B73" s="146" t="s">
        <v>75</v>
      </c>
      <c r="C73" s="147"/>
      <c r="D73" s="147"/>
      <c r="E73" s="147"/>
      <c r="F73" s="148"/>
      <c r="G73" s="54"/>
      <c r="H73" s="21"/>
      <c r="I73" s="49"/>
    </row>
    <row r="74" spans="2:15" ht="15" customHeight="1">
      <c r="B74" s="128" t="s">
        <v>76</v>
      </c>
      <c r="C74" s="129"/>
      <c r="D74" s="129"/>
      <c r="E74" s="129"/>
      <c r="F74" s="130"/>
      <c r="G74" s="54"/>
      <c r="H74" s="21">
        <f>ROUND(H75+H76,2)</f>
        <v>9021495.5999999996</v>
      </c>
      <c r="I74" s="21">
        <f>ROUND(I75+I76,2)</f>
        <v>20949624.030000001</v>
      </c>
    </row>
    <row r="75" spans="2:15">
      <c r="B75" s="119" t="s">
        <v>77</v>
      </c>
      <c r="C75" s="120"/>
      <c r="D75" s="120"/>
      <c r="E75" s="120"/>
      <c r="F75" s="121"/>
      <c r="G75" s="54"/>
      <c r="H75" s="49"/>
      <c r="I75" s="49"/>
      <c r="J75" s="35"/>
    </row>
    <row r="76" spans="2:15">
      <c r="B76" s="119" t="s">
        <v>78</v>
      </c>
      <c r="C76" s="120"/>
      <c r="D76" s="120"/>
      <c r="E76" s="120"/>
      <c r="F76" s="121"/>
      <c r="G76" s="54"/>
      <c r="H76" s="49">
        <v>9021495.5999999996</v>
      </c>
      <c r="I76" s="49">
        <v>20949624.030000001</v>
      </c>
      <c r="J76" s="35">
        <f>H74-H48</f>
        <v>4704066.72</v>
      </c>
      <c r="K76" s="35">
        <f>I74-I48</f>
        <v>11699304.48</v>
      </c>
      <c r="L76" s="35">
        <f>J76-K76</f>
        <v>-6995237.7600000007</v>
      </c>
      <c r="M76" s="5" t="s">
        <v>79</v>
      </c>
      <c r="N76" s="6">
        <f>H74-H48</f>
        <v>4704066.72</v>
      </c>
      <c r="O76" s="6">
        <f>I74-I48</f>
        <v>11699304.48</v>
      </c>
    </row>
    <row r="77" spans="2:15">
      <c r="B77" s="116" t="s">
        <v>80</v>
      </c>
      <c r="C77" s="117"/>
      <c r="D77" s="117"/>
      <c r="E77" s="117"/>
      <c r="F77" s="118"/>
      <c r="G77" s="54"/>
      <c r="H77" s="49">
        <v>27.06</v>
      </c>
      <c r="I77" s="49">
        <f>[1]Forma2S_I!E26</f>
        <v>60585.25</v>
      </c>
      <c r="J77" s="35"/>
      <c r="M77" s="5">
        <v>92</v>
      </c>
    </row>
    <row r="78" spans="2:15">
      <c r="B78" s="116" t="s">
        <v>81</v>
      </c>
      <c r="C78" s="117"/>
      <c r="D78" s="117"/>
      <c r="E78" s="117"/>
      <c r="F78" s="118"/>
      <c r="G78" s="54"/>
      <c r="H78" s="21"/>
      <c r="I78" s="49"/>
      <c r="J78" s="35"/>
    </row>
    <row r="79" spans="2:15">
      <c r="B79" s="116" t="s">
        <v>82</v>
      </c>
      <c r="C79" s="117"/>
      <c r="D79" s="117"/>
      <c r="E79" s="117"/>
      <c r="F79" s="118"/>
      <c r="G79" s="54"/>
      <c r="H79" s="21"/>
      <c r="I79" s="49"/>
      <c r="J79" s="35"/>
      <c r="K79" s="31">
        <f>H76-H50</f>
        <v>4704066.72</v>
      </c>
      <c r="L79" s="31">
        <f>I76-I50</f>
        <v>11699304.48</v>
      </c>
    </row>
    <row r="80" spans="2:15">
      <c r="B80" s="116" t="s">
        <v>83</v>
      </c>
      <c r="C80" s="117"/>
      <c r="D80" s="117"/>
      <c r="E80" s="117"/>
      <c r="F80" s="118"/>
      <c r="G80" s="54"/>
      <c r="H80" s="21"/>
      <c r="I80" s="49"/>
      <c r="N80" s="6">
        <f>H76-H50</f>
        <v>4704066.72</v>
      </c>
    </row>
    <row r="81" spans="2:14">
      <c r="B81" s="116" t="s">
        <v>84</v>
      </c>
      <c r="C81" s="117"/>
      <c r="D81" s="117"/>
      <c r="E81" s="117"/>
      <c r="F81" s="118"/>
      <c r="G81" s="54"/>
      <c r="H81" s="21"/>
      <c r="I81" s="21"/>
      <c r="N81" s="6">
        <f>3431294.66</f>
        <v>3431294.66</v>
      </c>
    </row>
    <row r="82" spans="2:14">
      <c r="B82" s="119" t="s">
        <v>85</v>
      </c>
      <c r="C82" s="120"/>
      <c r="D82" s="120"/>
      <c r="E82" s="120"/>
      <c r="F82" s="121"/>
      <c r="G82" s="54"/>
      <c r="H82" s="21"/>
      <c r="I82" s="49"/>
      <c r="N82" s="6">
        <f>1272799.12</f>
        <v>1272799.1200000001</v>
      </c>
    </row>
    <row r="83" spans="2:14">
      <c r="B83" s="119" t="s">
        <v>86</v>
      </c>
      <c r="C83" s="120"/>
      <c r="D83" s="120"/>
      <c r="E83" s="120"/>
      <c r="F83" s="121"/>
      <c r="G83" s="54"/>
      <c r="H83" s="21"/>
      <c r="I83" s="49"/>
      <c r="N83" s="6">
        <f>N82+N81</f>
        <v>4704093.78</v>
      </c>
    </row>
    <row r="84" spans="2:14">
      <c r="B84" s="119" t="s">
        <v>87</v>
      </c>
      <c r="C84" s="120"/>
      <c r="D84" s="120"/>
      <c r="E84" s="120"/>
      <c r="F84" s="121"/>
      <c r="G84" s="54"/>
      <c r="H84" s="21"/>
      <c r="I84" s="49"/>
    </row>
    <row r="85" spans="2:14">
      <c r="B85" s="119" t="s">
        <v>88</v>
      </c>
      <c r="C85" s="120"/>
      <c r="D85" s="120"/>
      <c r="E85" s="120"/>
      <c r="F85" s="121"/>
      <c r="G85" s="54"/>
      <c r="H85" s="21"/>
      <c r="I85" s="49"/>
    </row>
    <row r="86" spans="2:14">
      <c r="B86" s="119" t="s">
        <v>89</v>
      </c>
      <c r="C86" s="120"/>
      <c r="D86" s="120"/>
      <c r="E86" s="120"/>
      <c r="F86" s="121"/>
      <c r="G86" s="54"/>
      <c r="H86" s="21"/>
      <c r="I86" s="49"/>
    </row>
    <row r="87" spans="2:14">
      <c r="B87" s="119" t="s">
        <v>90</v>
      </c>
      <c r="C87" s="120"/>
      <c r="D87" s="120"/>
      <c r="E87" s="120"/>
      <c r="F87" s="121"/>
      <c r="G87" s="54"/>
      <c r="H87" s="21"/>
      <c r="I87" s="49"/>
    </row>
    <row r="88" spans="2:14">
      <c r="B88" s="116" t="s">
        <v>91</v>
      </c>
      <c r="C88" s="117"/>
      <c r="D88" s="117"/>
      <c r="E88" s="117"/>
      <c r="F88" s="118"/>
      <c r="G88" s="54"/>
      <c r="H88" s="21"/>
      <c r="I88" s="49"/>
    </row>
    <row r="89" spans="2:14">
      <c r="B89" s="119" t="s">
        <v>92</v>
      </c>
      <c r="C89" s="120"/>
      <c r="D89" s="120"/>
      <c r="E89" s="120"/>
      <c r="F89" s="121"/>
      <c r="G89" s="54"/>
      <c r="H89" s="21"/>
      <c r="I89" s="49"/>
    </row>
    <row r="90" spans="2:14">
      <c r="B90" s="119" t="s">
        <v>93</v>
      </c>
      <c r="C90" s="120"/>
      <c r="D90" s="120"/>
      <c r="E90" s="120"/>
      <c r="F90" s="121"/>
      <c r="G90" s="54"/>
      <c r="H90" s="21"/>
      <c r="I90" s="49"/>
    </row>
    <row r="91" spans="2:14">
      <c r="B91" s="116" t="s">
        <v>94</v>
      </c>
      <c r="C91" s="117"/>
      <c r="D91" s="117"/>
      <c r="E91" s="117"/>
      <c r="F91" s="118"/>
      <c r="G91" s="54"/>
      <c r="H91" s="21">
        <f>ROUND(H92+H93,2)</f>
        <v>93941.05</v>
      </c>
      <c r="I91" s="21">
        <f>ROUND(I92+I93,2)</f>
        <v>527090.57999999996</v>
      </c>
      <c r="J91" s="35"/>
      <c r="M91" s="5" t="s">
        <v>95</v>
      </c>
    </row>
    <row r="92" spans="2:14">
      <c r="B92" s="119" t="s">
        <v>96</v>
      </c>
      <c r="C92" s="120"/>
      <c r="D92" s="120"/>
      <c r="E92" s="120"/>
      <c r="F92" s="121"/>
      <c r="G92" s="54"/>
      <c r="H92" s="21">
        <v>93941.05</v>
      </c>
      <c r="I92" s="21">
        <f>526348.19+742.39</f>
        <v>527090.57999999996</v>
      </c>
      <c r="J92" s="55"/>
    </row>
    <row r="93" spans="2:14">
      <c r="B93" s="119" t="s">
        <v>97</v>
      </c>
      <c r="C93" s="120"/>
      <c r="D93" s="120"/>
      <c r="E93" s="120"/>
      <c r="F93" s="121"/>
      <c r="G93" s="54"/>
      <c r="H93" s="21"/>
      <c r="I93" s="49"/>
    </row>
    <row r="94" spans="2:14">
      <c r="B94" s="116" t="s">
        <v>20</v>
      </c>
      <c r="C94" s="117"/>
      <c r="D94" s="117"/>
      <c r="E94" s="117"/>
      <c r="F94" s="118"/>
      <c r="G94" s="54"/>
      <c r="H94" s="21"/>
      <c r="I94" s="49"/>
    </row>
    <row r="95" spans="2:14">
      <c r="B95" s="116" t="s">
        <v>98</v>
      </c>
      <c r="C95" s="117"/>
      <c r="D95" s="117"/>
      <c r="E95" s="117"/>
      <c r="F95" s="118"/>
      <c r="G95" s="48"/>
      <c r="H95" s="21"/>
      <c r="I95" s="49"/>
    </row>
    <row r="96" spans="2:14" ht="15" customHeight="1">
      <c r="B96" s="145" t="s">
        <v>99</v>
      </c>
      <c r="C96" s="145"/>
      <c r="D96" s="145"/>
      <c r="E96" s="145"/>
      <c r="F96" s="145"/>
      <c r="G96" s="56"/>
      <c r="H96" s="21">
        <f>ROUND(H95+H94+H91+H88+H81+H74+H77,2)</f>
        <v>9115463.7100000009</v>
      </c>
      <c r="I96" s="21">
        <f>ROUND(I95+I94+I91+I88+I81+I74+I77,2)</f>
        <v>21537299.859999999</v>
      </c>
    </row>
    <row r="97" spans="2:20">
      <c r="B97" s="126" t="s">
        <v>100</v>
      </c>
      <c r="C97" s="127"/>
      <c r="D97" s="127"/>
      <c r="E97" s="127"/>
      <c r="F97" s="127"/>
      <c r="G97" s="57"/>
      <c r="H97" s="21"/>
      <c r="I97" s="17"/>
    </row>
    <row r="98" spans="2:20">
      <c r="B98" s="116" t="s">
        <v>101</v>
      </c>
      <c r="C98" s="117"/>
      <c r="D98" s="117"/>
      <c r="E98" s="117"/>
      <c r="F98" s="118"/>
      <c r="G98" s="54"/>
      <c r="H98" s="21"/>
      <c r="I98" s="49"/>
    </row>
    <row r="99" spans="2:20">
      <c r="B99" s="116" t="s">
        <v>102</v>
      </c>
      <c r="C99" s="117"/>
      <c r="D99" s="117"/>
      <c r="E99" s="117"/>
      <c r="F99" s="118"/>
      <c r="G99" s="54"/>
      <c r="H99" s="21"/>
      <c r="I99" s="49"/>
    </row>
    <row r="100" spans="2:20">
      <c r="B100" s="116" t="s">
        <v>103</v>
      </c>
      <c r="C100" s="117"/>
      <c r="D100" s="117"/>
      <c r="E100" s="117"/>
      <c r="F100" s="118"/>
      <c r="G100" s="54"/>
      <c r="H100" s="21"/>
      <c r="I100" s="49"/>
    </row>
    <row r="101" spans="2:20">
      <c r="B101" s="116" t="s">
        <v>104</v>
      </c>
      <c r="C101" s="117"/>
      <c r="D101" s="117"/>
      <c r="E101" s="117"/>
      <c r="F101" s="118"/>
      <c r="G101" s="54"/>
      <c r="H101" s="21">
        <f>ROUND(H102+H103+H104+H105+H106+H107,2)</f>
        <v>141512.41</v>
      </c>
      <c r="I101" s="21">
        <f>ROUND(I102+I103+I104+I105+I106+I107,2)</f>
        <v>270028.27</v>
      </c>
    </row>
    <row r="102" spans="2:20">
      <c r="B102" s="119" t="s">
        <v>85</v>
      </c>
      <c r="C102" s="120"/>
      <c r="D102" s="120"/>
      <c r="E102" s="120"/>
      <c r="F102" s="121"/>
      <c r="G102" s="54"/>
      <c r="H102" s="21"/>
      <c r="I102" s="49">
        <v>2200</v>
      </c>
    </row>
    <row r="103" spans="2:20">
      <c r="B103" s="119" t="s">
        <v>86</v>
      </c>
      <c r="C103" s="120"/>
      <c r="D103" s="120"/>
      <c r="E103" s="120"/>
      <c r="F103" s="121"/>
      <c r="G103" s="54"/>
      <c r="H103" s="21"/>
      <c r="I103" s="49"/>
    </row>
    <row r="104" spans="2:20">
      <c r="B104" s="119" t="s">
        <v>87</v>
      </c>
      <c r="C104" s="120"/>
      <c r="D104" s="120"/>
      <c r="E104" s="120"/>
      <c r="F104" s="121"/>
      <c r="G104" s="54"/>
      <c r="H104" s="21"/>
      <c r="I104" s="49">
        <v>425.33</v>
      </c>
    </row>
    <row r="105" spans="2:20">
      <c r="B105" s="119" t="s">
        <v>88</v>
      </c>
      <c r="C105" s="120"/>
      <c r="D105" s="120"/>
      <c r="E105" s="120"/>
      <c r="F105" s="121"/>
      <c r="G105" s="54"/>
      <c r="H105" s="21"/>
      <c r="I105" s="49"/>
    </row>
    <row r="106" spans="2:20">
      <c r="B106" s="119" t="s">
        <v>89</v>
      </c>
      <c r="C106" s="120"/>
      <c r="D106" s="120"/>
      <c r="E106" s="120"/>
      <c r="F106" s="121"/>
      <c r="G106" s="54"/>
      <c r="H106" s="21"/>
      <c r="I106" s="49"/>
      <c r="N106" s="22"/>
    </row>
    <row r="107" spans="2:20">
      <c r="B107" s="119" t="s">
        <v>90</v>
      </c>
      <c r="C107" s="120"/>
      <c r="D107" s="120"/>
      <c r="E107" s="120"/>
      <c r="F107" s="121"/>
      <c r="G107" s="54"/>
      <c r="H107" s="49">
        <f>ROUND(32206.62+25195.33+84110.46,2)</f>
        <v>141512.41</v>
      </c>
      <c r="I107" s="49">
        <v>267402.94</v>
      </c>
      <c r="M107" s="5" t="s">
        <v>105</v>
      </c>
      <c r="O107" s="58"/>
      <c r="P107" s="30"/>
      <c r="Q107" s="30"/>
      <c r="T107" s="5">
        <v>2333.17</v>
      </c>
    </row>
    <row r="108" spans="2:20">
      <c r="B108" s="116" t="s">
        <v>106</v>
      </c>
      <c r="C108" s="117"/>
      <c r="D108" s="117"/>
      <c r="E108" s="117"/>
      <c r="F108" s="118"/>
      <c r="G108" s="54"/>
      <c r="H108" s="21"/>
      <c r="I108" s="49"/>
    </row>
    <row r="109" spans="2:20">
      <c r="B109" s="119" t="s">
        <v>92</v>
      </c>
      <c r="C109" s="120"/>
      <c r="D109" s="120"/>
      <c r="E109" s="120"/>
      <c r="F109" s="121"/>
      <c r="G109" s="54"/>
      <c r="H109" s="21"/>
      <c r="I109" s="49"/>
    </row>
    <row r="110" spans="2:20">
      <c r="B110" s="119" t="s">
        <v>93</v>
      </c>
      <c r="C110" s="120"/>
      <c r="D110" s="120"/>
      <c r="E110" s="120"/>
      <c r="F110" s="121"/>
      <c r="G110" s="54"/>
      <c r="H110" s="21"/>
      <c r="I110" s="49"/>
    </row>
    <row r="111" spans="2:20">
      <c r="B111" s="116" t="s">
        <v>20</v>
      </c>
      <c r="C111" s="117"/>
      <c r="D111" s="117"/>
      <c r="E111" s="117"/>
      <c r="F111" s="118"/>
      <c r="G111" s="54"/>
      <c r="H111" s="49">
        <v>500000</v>
      </c>
      <c r="I111" s="49"/>
    </row>
    <row r="112" spans="2:20">
      <c r="B112" s="59" t="s">
        <v>98</v>
      </c>
      <c r="C112" s="60"/>
      <c r="D112" s="60"/>
      <c r="E112" s="60"/>
      <c r="F112" s="60"/>
      <c r="G112" s="48"/>
      <c r="H112" s="21"/>
      <c r="I112" s="49"/>
    </row>
    <row r="113" spans="2:10" ht="15" customHeight="1">
      <c r="B113" s="145" t="s">
        <v>107</v>
      </c>
      <c r="C113" s="145"/>
      <c r="D113" s="145"/>
      <c r="E113" s="145"/>
      <c r="F113" s="145"/>
      <c r="G113" s="56"/>
      <c r="H113" s="21">
        <f>ROUND(H112+H111+H108+H101+H100+H99+H98,2)</f>
        <v>641512.41</v>
      </c>
      <c r="I113" s="21">
        <f>ROUND(I112+I111+I108+I101+I100+I99+I98,2)</f>
        <v>270028.27</v>
      </c>
    </row>
    <row r="114" spans="2:10" ht="15.75" customHeight="1">
      <c r="B114" s="149" t="s">
        <v>108</v>
      </c>
      <c r="C114" s="149"/>
      <c r="D114" s="149"/>
      <c r="E114" s="149"/>
      <c r="F114" s="149"/>
      <c r="G114" s="25"/>
      <c r="H114" s="21">
        <f>ROUND(H113+H96,2)</f>
        <v>9756976.1199999992</v>
      </c>
      <c r="I114" s="36">
        <f>ROUND(I113+I96,2)</f>
        <v>21807328.129999999</v>
      </c>
      <c r="J114" s="6"/>
    </row>
    <row r="115" spans="2:10" ht="15" customHeight="1">
      <c r="B115" s="150" t="s">
        <v>109</v>
      </c>
      <c r="C115" s="150"/>
      <c r="D115" s="150"/>
      <c r="E115" s="150"/>
      <c r="F115" s="150"/>
      <c r="G115" s="61"/>
      <c r="H115" s="21">
        <f>ROUND(H114+H72,2)</f>
        <v>44190841.939999998</v>
      </c>
      <c r="I115" s="36">
        <f>ROUND(I114+I72,2)</f>
        <v>60512543.240000002</v>
      </c>
      <c r="J115" s="50"/>
    </row>
    <row r="116" spans="2:10">
      <c r="B116" s="151" t="s">
        <v>110</v>
      </c>
      <c r="C116" s="152"/>
      <c r="D116" s="152"/>
      <c r="E116" s="152"/>
      <c r="F116" s="153"/>
      <c r="G116" s="62"/>
      <c r="H116" s="63"/>
      <c r="I116" s="64"/>
      <c r="J116" s="35"/>
    </row>
    <row r="117" spans="2:10">
      <c r="B117" s="60" t="s">
        <v>111</v>
      </c>
      <c r="C117" s="60"/>
      <c r="D117" s="60"/>
      <c r="E117" s="60"/>
      <c r="F117" s="60"/>
      <c r="G117" s="65"/>
      <c r="H117" s="66"/>
      <c r="I117" s="67"/>
    </row>
    <row r="118" spans="2:10">
      <c r="B118" s="68"/>
      <c r="C118" s="68"/>
      <c r="D118" s="68"/>
      <c r="E118" s="68"/>
      <c r="F118" s="68"/>
      <c r="G118" s="65"/>
      <c r="H118" s="66"/>
      <c r="I118" s="67"/>
      <c r="J118" s="34"/>
    </row>
    <row r="119" spans="2:10">
      <c r="B119" s="68"/>
      <c r="C119" s="68"/>
      <c r="D119" s="68"/>
      <c r="E119" s="68"/>
      <c r="F119" s="68"/>
      <c r="G119" s="65"/>
      <c r="H119" s="66"/>
      <c r="I119" s="67"/>
      <c r="J119" s="35"/>
    </row>
  </sheetData>
  <mergeCells count="113">
    <mergeCell ref="B111:F111"/>
    <mergeCell ref="B113:F113"/>
    <mergeCell ref="B114:F114"/>
    <mergeCell ref="B115:F115"/>
    <mergeCell ref="B116:F116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6:F56"/>
    <mergeCell ref="B57:F57"/>
    <mergeCell ref="B59:F59"/>
    <mergeCell ref="B60:F60"/>
    <mergeCell ref="B61:F61"/>
    <mergeCell ref="B62:F62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7:F17"/>
    <mergeCell ref="B18:F18"/>
    <mergeCell ref="B19:F19"/>
    <mergeCell ref="D8:H8"/>
    <mergeCell ref="B9:F9"/>
    <mergeCell ref="B10:F10"/>
    <mergeCell ref="B11:F11"/>
    <mergeCell ref="B12:F12"/>
    <mergeCell ref="B13:F13"/>
    <mergeCell ref="G1:I1"/>
    <mergeCell ref="B2:E2"/>
    <mergeCell ref="B3:I3"/>
    <mergeCell ref="B4:I4"/>
    <mergeCell ref="B5:I5"/>
    <mergeCell ref="B7:I7"/>
    <mergeCell ref="B14:F14"/>
    <mergeCell ref="B15:F15"/>
    <mergeCell ref="B16:F16"/>
  </mergeCells>
  <pageMargins left="0.48" right="0.34" top="0.3937007874015748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20"/>
  <sheetViews>
    <sheetView tabSelected="1" topLeftCell="A25" workbookViewId="0">
      <selection activeCell="AE29" sqref="AE29"/>
    </sheetView>
  </sheetViews>
  <sheetFormatPr defaultRowHeight="15"/>
  <cols>
    <col min="1" max="1" width="5.5703125" style="1" customWidth="1"/>
    <col min="2" max="2" width="31.7109375" style="5" customWidth="1"/>
    <col min="3" max="3" width="7.85546875" style="5" customWidth="1"/>
    <col min="4" max="4" width="9.140625" style="5" customWidth="1"/>
    <col min="5" max="5" width="12.7109375" style="100" customWidth="1"/>
    <col min="6" max="6" width="18.85546875" style="100" customWidth="1"/>
    <col min="7" max="7" width="9.140625" style="5" hidden="1" customWidth="1"/>
    <col min="8" max="8" width="19" style="5" hidden="1" customWidth="1"/>
    <col min="9" max="10" width="9.140625" style="5" hidden="1" customWidth="1"/>
    <col min="11" max="11" width="12.5703125" style="6" hidden="1" customWidth="1"/>
    <col min="12" max="12" width="12.5703125" style="5" hidden="1" customWidth="1"/>
    <col min="13" max="13" width="13.140625" style="5" hidden="1" customWidth="1"/>
    <col min="14" max="14" width="14.7109375" style="5" hidden="1" customWidth="1"/>
    <col min="15" max="15" width="14" style="5" hidden="1" customWidth="1"/>
    <col min="16" max="16" width="15.140625" style="5" hidden="1" customWidth="1"/>
    <col min="17" max="17" width="10.5703125" style="5" hidden="1" customWidth="1"/>
    <col min="18" max="18" width="10.140625" style="5" hidden="1" customWidth="1"/>
    <col min="19" max="22" width="0" style="5" hidden="1" customWidth="1"/>
    <col min="23" max="23" width="15.7109375" style="5" hidden="1" customWidth="1"/>
    <col min="24" max="24" width="0" style="5" hidden="1" customWidth="1"/>
    <col min="25" max="25" width="13.140625" style="5" hidden="1" customWidth="1"/>
    <col min="26" max="27" width="0" style="5" hidden="1" customWidth="1"/>
    <col min="28" max="28" width="9.140625" style="5"/>
    <col min="29" max="29" width="15.7109375" style="5" bestFit="1" customWidth="1"/>
    <col min="30" max="16384" width="9.140625" style="5"/>
  </cols>
  <sheetData>
    <row r="1" spans="2:29" ht="100.5" customHeight="1">
      <c r="B1" s="70" t="s">
        <v>112</v>
      </c>
      <c r="C1" s="71"/>
      <c r="D1" s="111" t="s">
        <v>113</v>
      </c>
      <c r="E1" s="111"/>
      <c r="F1" s="111"/>
    </row>
    <row r="2" spans="2:29">
      <c r="B2" s="72"/>
      <c r="C2" s="71"/>
      <c r="D2" s="7"/>
      <c r="E2" s="7"/>
      <c r="F2" s="7"/>
    </row>
    <row r="3" spans="2:29" ht="33" customHeight="1">
      <c r="B3" s="159" t="s">
        <v>114</v>
      </c>
      <c r="C3" s="159"/>
      <c r="D3" s="159"/>
      <c r="E3" s="159"/>
      <c r="F3" s="159"/>
    </row>
    <row r="4" spans="2:29">
      <c r="B4" s="73"/>
      <c r="C4" s="73"/>
      <c r="D4" s="73"/>
      <c r="E4" s="73"/>
      <c r="F4" s="73"/>
    </row>
    <row r="5" spans="2:29" ht="24.75" customHeight="1">
      <c r="B5" s="160" t="s">
        <v>115</v>
      </c>
      <c r="C5" s="160"/>
      <c r="D5" s="160"/>
      <c r="E5" s="160"/>
      <c r="F5" s="160"/>
    </row>
    <row r="6" spans="2:29">
      <c r="B6" s="161" t="s">
        <v>116</v>
      </c>
      <c r="C6" s="161"/>
      <c r="D6" s="161"/>
      <c r="E6" s="161"/>
      <c r="F6" s="161"/>
    </row>
    <row r="7" spans="2:29">
      <c r="B7" s="162" t="s">
        <v>117</v>
      </c>
      <c r="C7" s="163"/>
      <c r="D7" s="163"/>
      <c r="E7" s="74"/>
      <c r="F7" s="74"/>
    </row>
    <row r="8" spans="2:29">
      <c r="B8" s="75"/>
      <c r="C8" s="71"/>
      <c r="D8" s="71"/>
      <c r="E8" s="76"/>
      <c r="F8" s="77" t="s">
        <v>3</v>
      </c>
    </row>
    <row r="9" spans="2:29" ht="26.25" customHeight="1">
      <c r="B9" s="164" t="s">
        <v>118</v>
      </c>
      <c r="C9" s="164"/>
      <c r="D9" s="164"/>
      <c r="E9" s="165" t="s">
        <v>119</v>
      </c>
      <c r="F9" s="166"/>
    </row>
    <row r="10" spans="2:29">
      <c r="B10" s="78" t="s">
        <v>120</v>
      </c>
      <c r="C10" s="79"/>
      <c r="D10" s="80"/>
      <c r="E10" s="167">
        <f>ROUND(E11+E12+E13+E14,2)</f>
        <v>47467940.329999998</v>
      </c>
      <c r="F10" s="168"/>
    </row>
    <row r="11" spans="2:29">
      <c r="B11" s="81" t="s">
        <v>121</v>
      </c>
      <c r="C11" s="79"/>
      <c r="D11" s="80"/>
      <c r="E11" s="157">
        <v>46245873.789999999</v>
      </c>
      <c r="F11" s="158"/>
      <c r="G11" s="5">
        <v>38</v>
      </c>
      <c r="K11" s="6" t="s">
        <v>118</v>
      </c>
      <c r="L11" s="5">
        <v>33</v>
      </c>
      <c r="M11" s="5">
        <v>34</v>
      </c>
      <c r="N11" s="5">
        <v>35</v>
      </c>
      <c r="O11" s="5">
        <v>38</v>
      </c>
      <c r="P11" s="5">
        <v>39</v>
      </c>
      <c r="Q11" s="5">
        <v>64</v>
      </c>
      <c r="R11" s="5">
        <v>80</v>
      </c>
    </row>
    <row r="12" spans="2:29">
      <c r="B12" s="81" t="s">
        <v>122</v>
      </c>
      <c r="C12" s="79"/>
      <c r="D12" s="80"/>
      <c r="E12" s="157">
        <v>522302.20999999996</v>
      </c>
      <c r="F12" s="158"/>
      <c r="G12" s="5">
        <v>34</v>
      </c>
      <c r="K12" s="6">
        <f>SUM(L12:R12)</f>
        <v>40076669.509999998</v>
      </c>
      <c r="L12" s="6">
        <v>93020.78</v>
      </c>
      <c r="M12" s="6">
        <v>374268.84</v>
      </c>
      <c r="N12" s="6">
        <v>394306.03</v>
      </c>
      <c r="O12" s="6">
        <v>35832449.869999997</v>
      </c>
      <c r="P12" s="6">
        <v>3341957.47</v>
      </c>
      <c r="Q12" s="6">
        <v>35846.1</v>
      </c>
      <c r="R12" s="6">
        <v>4820.42</v>
      </c>
    </row>
    <row r="13" spans="2:29" ht="15" customHeight="1">
      <c r="B13" s="154" t="s">
        <v>123</v>
      </c>
      <c r="C13" s="155"/>
      <c r="D13" s="156"/>
      <c r="E13" s="157">
        <v>509276.64</v>
      </c>
      <c r="F13" s="158"/>
      <c r="G13" s="5">
        <v>35</v>
      </c>
      <c r="L13" s="6"/>
      <c r="M13" s="6"/>
      <c r="N13" s="6"/>
      <c r="O13" s="6"/>
      <c r="P13" s="6"/>
    </row>
    <row r="14" spans="2:29" ht="27.75" customHeight="1">
      <c r="B14" s="154" t="s">
        <v>124</v>
      </c>
      <c r="C14" s="155"/>
      <c r="D14" s="156"/>
      <c r="E14" s="157">
        <v>190487.69000000003</v>
      </c>
      <c r="F14" s="158"/>
      <c r="G14" s="5">
        <v>33</v>
      </c>
      <c r="K14" s="6" t="s">
        <v>125</v>
      </c>
      <c r="L14" s="5">
        <v>20</v>
      </c>
      <c r="M14" s="5">
        <v>22</v>
      </c>
      <c r="N14" s="5">
        <v>24</v>
      </c>
      <c r="O14" s="5">
        <v>27</v>
      </c>
      <c r="P14" s="5">
        <v>32</v>
      </c>
      <c r="Q14" s="5">
        <v>80</v>
      </c>
      <c r="R14" s="5">
        <v>81</v>
      </c>
    </row>
    <row r="15" spans="2:29">
      <c r="B15" s="78" t="s">
        <v>126</v>
      </c>
      <c r="C15" s="79"/>
      <c r="D15" s="80"/>
      <c r="E15" s="157">
        <v>-6995237.7600000007</v>
      </c>
      <c r="F15" s="158"/>
      <c r="K15" s="6">
        <f>SUM(L15:R15)</f>
        <v>26967626.529999997</v>
      </c>
      <c r="L15" s="6">
        <v>4493260.51</v>
      </c>
      <c r="M15" s="6">
        <v>16443779.32</v>
      </c>
      <c r="N15" s="6">
        <v>129744.72</v>
      </c>
      <c r="O15" s="6">
        <v>5529805.9000000004</v>
      </c>
      <c r="P15" s="6">
        <v>29265.62</v>
      </c>
      <c r="Q15" s="6">
        <v>3733.43</v>
      </c>
      <c r="R15" s="6">
        <v>338037.03</v>
      </c>
    </row>
    <row r="16" spans="2:29">
      <c r="B16" s="171" t="s">
        <v>127</v>
      </c>
      <c r="C16" s="172"/>
      <c r="D16" s="173"/>
      <c r="E16" s="157">
        <v>4302508.9000000004</v>
      </c>
      <c r="F16" s="158"/>
      <c r="G16" s="5">
        <v>39</v>
      </c>
      <c r="H16" s="34"/>
      <c r="AC16" s="31"/>
    </row>
    <row r="17" spans="2:29" ht="15.75" customHeight="1">
      <c r="B17" s="171" t="s">
        <v>128</v>
      </c>
      <c r="C17" s="172"/>
      <c r="D17" s="173"/>
      <c r="E17" s="157">
        <v>44582.05</v>
      </c>
      <c r="F17" s="158"/>
      <c r="G17" s="5">
        <v>64</v>
      </c>
      <c r="H17" s="34"/>
      <c r="K17" s="6">
        <f>K12-K15</f>
        <v>13109042.98</v>
      </c>
    </row>
    <row r="18" spans="2:29">
      <c r="B18" s="82" t="s">
        <v>129</v>
      </c>
      <c r="C18" s="83"/>
      <c r="D18" s="84"/>
      <c r="E18" s="157">
        <v>81566.37</v>
      </c>
      <c r="F18" s="158"/>
      <c r="G18" s="5" t="s">
        <v>130</v>
      </c>
      <c r="H18" s="34"/>
      <c r="K18" s="6">
        <f>K17+E15</f>
        <v>6113805.2199999997</v>
      </c>
      <c r="AC18" s="31"/>
    </row>
    <row r="19" spans="2:29">
      <c r="B19" s="174" t="s">
        <v>131</v>
      </c>
      <c r="C19" s="175"/>
      <c r="D19" s="176"/>
      <c r="E19" s="177">
        <f>ROUND(E10+E15+E16+E17+E18,2)</f>
        <v>44901359.890000001</v>
      </c>
      <c r="F19" s="178"/>
      <c r="H19" s="31"/>
      <c r="W19" s="31">
        <f>E19-E15</f>
        <v>51896597.649999999</v>
      </c>
      <c r="AC19" s="31"/>
    </row>
    <row r="20" spans="2:29" ht="25.5" customHeight="1">
      <c r="B20" s="179" t="s">
        <v>125</v>
      </c>
      <c r="C20" s="179"/>
      <c r="D20" s="179"/>
      <c r="E20" s="180"/>
      <c r="F20" s="180"/>
      <c r="O20" s="5">
        <v>1</v>
      </c>
    </row>
    <row r="21" spans="2:29" ht="15" customHeight="1">
      <c r="B21" s="85" t="s">
        <v>132</v>
      </c>
      <c r="C21" s="86"/>
      <c r="D21" s="86"/>
      <c r="E21" s="167">
        <f>ROUND(E22+E23+E24+E25+E26+E27,2)</f>
        <v>34990758.640000001</v>
      </c>
      <c r="F21" s="168"/>
      <c r="O21" s="5">
        <v>2</v>
      </c>
    </row>
    <row r="22" spans="2:29" ht="18.75" customHeight="1">
      <c r="B22" s="154" t="s">
        <v>133</v>
      </c>
      <c r="C22" s="143"/>
      <c r="D22" s="144"/>
      <c r="E22" s="169">
        <f>[1]Forma13!M90</f>
        <v>22864504.210000001</v>
      </c>
      <c r="F22" s="170"/>
      <c r="G22" s="5" t="s">
        <v>134</v>
      </c>
      <c r="O22" s="5">
        <v>4</v>
      </c>
    </row>
    <row r="23" spans="2:29">
      <c r="B23" s="81" t="s">
        <v>135</v>
      </c>
      <c r="C23" s="79"/>
      <c r="D23" s="80"/>
      <c r="E23" s="169">
        <f>[1]Forma13!F90</f>
        <v>50165.11</v>
      </c>
      <c r="F23" s="170"/>
      <c r="G23" s="5" t="s">
        <v>136</v>
      </c>
      <c r="O23" s="5">
        <v>5</v>
      </c>
    </row>
    <row r="24" spans="2:29">
      <c r="B24" s="81" t="s">
        <v>137</v>
      </c>
      <c r="C24" s="79"/>
      <c r="D24" s="80"/>
      <c r="E24" s="169">
        <v>16649</v>
      </c>
      <c r="F24" s="170"/>
      <c r="G24" s="5" t="s">
        <v>138</v>
      </c>
    </row>
    <row r="25" spans="2:29" ht="17.25" customHeight="1">
      <c r="B25" s="181" t="s">
        <v>139</v>
      </c>
      <c r="C25" s="182"/>
      <c r="D25" s="183"/>
      <c r="E25" s="169">
        <f>[1]Forma15_I!N261+[1]Forma15_I!O261</f>
        <v>11982771.210000001</v>
      </c>
      <c r="F25" s="170"/>
      <c r="G25" s="5">
        <v>27</v>
      </c>
    </row>
    <row r="26" spans="2:29" ht="15.75" customHeight="1">
      <c r="B26" s="181" t="s">
        <v>140</v>
      </c>
      <c r="C26" s="182"/>
      <c r="D26" s="183"/>
      <c r="E26" s="169">
        <v>60585.25</v>
      </c>
      <c r="F26" s="170"/>
      <c r="G26" s="5">
        <v>92</v>
      </c>
      <c r="H26" s="5">
        <v>80</v>
      </c>
      <c r="AC26" s="31"/>
    </row>
    <row r="27" spans="2:29" ht="15.75" customHeight="1">
      <c r="B27" s="81" t="s">
        <v>141</v>
      </c>
      <c r="C27" s="87"/>
      <c r="D27" s="88"/>
      <c r="E27" s="169">
        <v>16083.86</v>
      </c>
      <c r="F27" s="170"/>
      <c r="G27" s="5" t="s">
        <v>142</v>
      </c>
      <c r="K27" s="6">
        <f>4482084.18+11176.33</f>
        <v>4493260.51</v>
      </c>
    </row>
    <row r="28" spans="2:29">
      <c r="B28" s="78" t="s">
        <v>143</v>
      </c>
      <c r="C28" s="79"/>
      <c r="D28" s="80"/>
      <c r="E28" s="169">
        <f>[1]Forma19!H49</f>
        <v>5973067.4700000007</v>
      </c>
      <c r="F28" s="170"/>
      <c r="H28" s="31"/>
      <c r="K28" s="6">
        <f>E28-338037.03-29265.62+E24+E29+E23+E26</f>
        <v>6188527.6800000006</v>
      </c>
      <c r="N28" s="89">
        <f>E29+E28+E26+E24+E23</f>
        <v>6555830.330000001</v>
      </c>
    </row>
    <row r="29" spans="2:29">
      <c r="B29" s="78" t="s">
        <v>144</v>
      </c>
      <c r="C29" s="79"/>
      <c r="D29" s="80"/>
      <c r="E29" s="169">
        <f>432359.63+8083.78+14920.03+0.06</f>
        <v>455363.50000000006</v>
      </c>
      <c r="F29" s="170"/>
      <c r="G29" s="5">
        <v>20</v>
      </c>
      <c r="H29" s="31" t="s">
        <v>145</v>
      </c>
      <c r="K29" s="6">
        <f>K27-K28</f>
        <v>-1695267.1700000009</v>
      </c>
      <c r="N29" s="90">
        <f>N28-3300486.04</f>
        <v>3255344.290000001</v>
      </c>
      <c r="AC29" s="31"/>
    </row>
    <row r="30" spans="2:29">
      <c r="B30" s="174" t="s">
        <v>146</v>
      </c>
      <c r="C30" s="175"/>
      <c r="D30" s="176"/>
      <c r="E30" s="185">
        <f>ROUND(E29+E28+E21,2)</f>
        <v>41419189.609999999</v>
      </c>
      <c r="F30" s="186"/>
      <c r="H30" s="31"/>
      <c r="M30" s="5">
        <v>32</v>
      </c>
      <c r="N30" s="90">
        <v>15637.21</v>
      </c>
    </row>
    <row r="31" spans="2:29">
      <c r="B31" s="91" t="s">
        <v>147</v>
      </c>
      <c r="C31" s="92"/>
      <c r="D31" s="93"/>
      <c r="E31" s="187">
        <f>ROUND(E19-E30,2)</f>
        <v>3482170.28</v>
      </c>
      <c r="F31" s="188"/>
      <c r="H31" s="31"/>
      <c r="N31" s="31">
        <f>N29-N30</f>
        <v>3239707.080000001</v>
      </c>
    </row>
    <row r="32" spans="2:29">
      <c r="B32" s="78" t="s">
        <v>148</v>
      </c>
      <c r="C32" s="79"/>
      <c r="D32" s="80"/>
      <c r="E32" s="169"/>
      <c r="F32" s="170"/>
    </row>
    <row r="33" spans="2:29">
      <c r="B33" s="78" t="s">
        <v>149</v>
      </c>
      <c r="C33" s="79"/>
      <c r="D33" s="80"/>
      <c r="E33" s="187">
        <f>E31</f>
        <v>3482170.28</v>
      </c>
      <c r="F33" s="188"/>
      <c r="X33" s="94" t="s">
        <v>150</v>
      </c>
      <c r="Y33" s="95">
        <f>4486224.27-320870.98</f>
        <v>4165353.2899999996</v>
      </c>
    </row>
    <row r="34" spans="2:29">
      <c r="B34" s="78" t="s">
        <v>151</v>
      </c>
      <c r="C34" s="79"/>
      <c r="D34" s="80"/>
      <c r="E34" s="187">
        <v>511698.12</v>
      </c>
      <c r="F34" s="188"/>
      <c r="X34" s="94" t="s">
        <v>152</v>
      </c>
      <c r="Y34" s="95">
        <f>Y33/0.9</f>
        <v>4628170.3222222216</v>
      </c>
      <c r="AC34" s="96"/>
    </row>
    <row r="35" spans="2:29">
      <c r="B35" s="82" t="s">
        <v>153</v>
      </c>
      <c r="C35" s="83"/>
      <c r="D35" s="84"/>
      <c r="E35" s="187">
        <f>E33-E34</f>
        <v>2970472.1599999997</v>
      </c>
      <c r="F35" s="188"/>
      <c r="H35" s="97">
        <f>E35</f>
        <v>2970472.1599999997</v>
      </c>
      <c r="X35" s="94" t="s">
        <v>154</v>
      </c>
      <c r="Y35" s="95">
        <f>Y34*10%</f>
        <v>462817.03222222219</v>
      </c>
    </row>
    <row r="36" spans="2:29">
      <c r="B36" s="79"/>
      <c r="C36" s="79"/>
      <c r="D36" s="79"/>
      <c r="E36" s="98"/>
      <c r="F36" s="98"/>
    </row>
    <row r="37" spans="2:29">
      <c r="B37" s="79"/>
      <c r="C37" s="79"/>
      <c r="D37" s="79"/>
      <c r="E37" s="98"/>
      <c r="F37" s="99"/>
    </row>
    <row r="38" spans="2:29">
      <c r="B38" s="103"/>
      <c r="C38" s="104"/>
      <c r="D38" s="103"/>
      <c r="E38" s="105"/>
      <c r="F38" s="105"/>
    </row>
    <row r="39" spans="2:29">
      <c r="B39" s="189" t="s">
        <v>155</v>
      </c>
      <c r="C39" s="189"/>
      <c r="D39" s="189"/>
      <c r="E39" s="189"/>
      <c r="F39" s="189"/>
    </row>
    <row r="40" spans="2:29">
      <c r="B40" s="103"/>
      <c r="C40" s="106"/>
      <c r="D40" s="106"/>
      <c r="E40" s="105"/>
      <c r="F40" s="107" t="s">
        <v>3</v>
      </c>
      <c r="H40" s="5">
        <v>6661353.0499999998</v>
      </c>
    </row>
    <row r="41" spans="2:29">
      <c r="B41" s="108" t="s">
        <v>156</v>
      </c>
      <c r="C41" s="184" t="s">
        <v>157</v>
      </c>
      <c r="D41" s="184"/>
      <c r="E41" s="184" t="s">
        <v>158</v>
      </c>
      <c r="F41" s="184"/>
    </row>
    <row r="42" spans="2:29">
      <c r="B42" s="109" t="s">
        <v>159</v>
      </c>
      <c r="C42" s="187">
        <v>511698.12</v>
      </c>
      <c r="D42" s="188"/>
      <c r="E42" s="187">
        <v>440000</v>
      </c>
      <c r="F42" s="188"/>
      <c r="H42" s="5">
        <f>H40-E30</f>
        <v>-34757836.560000002</v>
      </c>
    </row>
    <row r="43" spans="2:29">
      <c r="B43" s="109" t="s">
        <v>160</v>
      </c>
      <c r="C43" s="187"/>
      <c r="D43" s="188"/>
      <c r="E43" s="187"/>
      <c r="F43" s="188"/>
    </row>
    <row r="44" spans="2:29">
      <c r="B44" s="109" t="s">
        <v>161</v>
      </c>
      <c r="C44" s="187">
        <v>357741.75</v>
      </c>
      <c r="D44" s="188"/>
      <c r="E44" s="187">
        <v>197752.55</v>
      </c>
      <c r="F44" s="188"/>
    </row>
    <row r="45" spans="2:29">
      <c r="B45" s="110" t="s">
        <v>162</v>
      </c>
      <c r="C45" s="187">
        <v>1751.61</v>
      </c>
      <c r="D45" s="188"/>
      <c r="E45" s="187"/>
      <c r="F45" s="188"/>
    </row>
    <row r="46" spans="2:29">
      <c r="B46" s="109" t="s">
        <v>163</v>
      </c>
      <c r="C46" s="187"/>
      <c r="D46" s="188"/>
      <c r="E46" s="187"/>
      <c r="F46" s="188"/>
    </row>
    <row r="47" spans="2:29">
      <c r="B47" s="109" t="s">
        <v>164</v>
      </c>
      <c r="C47" s="187"/>
      <c r="D47" s="188"/>
      <c r="E47" s="187"/>
      <c r="F47" s="188"/>
    </row>
    <row r="48" spans="2:29">
      <c r="B48" s="109" t="s">
        <v>165</v>
      </c>
      <c r="C48" s="187">
        <v>30624.37</v>
      </c>
      <c r="D48" s="188"/>
      <c r="E48" s="187">
        <v>30645.99</v>
      </c>
      <c r="F48" s="188"/>
    </row>
    <row r="49" spans="2:6">
      <c r="B49" s="109" t="s">
        <v>166</v>
      </c>
      <c r="C49" s="187">
        <v>175366.06</v>
      </c>
      <c r="D49" s="188"/>
      <c r="E49" s="187">
        <v>619154.22</v>
      </c>
      <c r="F49" s="188"/>
    </row>
    <row r="50" spans="2:6">
      <c r="B50" s="109" t="s">
        <v>167</v>
      </c>
      <c r="C50" s="187">
        <v>498887.39</v>
      </c>
      <c r="D50" s="188"/>
      <c r="E50" s="187">
        <v>486444.83</v>
      </c>
      <c r="F50" s="188"/>
    </row>
    <row r="51" spans="2:6">
      <c r="B51" s="109" t="s">
        <v>168</v>
      </c>
      <c r="C51" s="187">
        <v>133516.99</v>
      </c>
      <c r="D51" s="188"/>
      <c r="E51" s="187">
        <v>102751.13</v>
      </c>
      <c r="F51" s="188"/>
    </row>
    <row r="52" spans="2:6">
      <c r="B52" s="109" t="s">
        <v>169</v>
      </c>
      <c r="C52" s="187">
        <v>8083.78</v>
      </c>
      <c r="D52" s="188"/>
      <c r="E52" s="187">
        <v>7809.86</v>
      </c>
      <c r="F52" s="188"/>
    </row>
    <row r="120" spans="6:8">
      <c r="F120" s="101"/>
      <c r="G120" s="102"/>
      <c r="H120" s="102"/>
    </row>
  </sheetData>
  <mergeCells count="68">
    <mergeCell ref="C51:D51"/>
    <mergeCell ref="E51:F51"/>
    <mergeCell ref="C52:D52"/>
    <mergeCell ref="E52:F52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41:D41"/>
    <mergeCell ref="E41:F41"/>
    <mergeCell ref="E27:F27"/>
    <mergeCell ref="E28:F28"/>
    <mergeCell ref="E29:F29"/>
    <mergeCell ref="B30:D30"/>
    <mergeCell ref="E30:F30"/>
    <mergeCell ref="E31:F31"/>
    <mergeCell ref="E32:F32"/>
    <mergeCell ref="E33:F33"/>
    <mergeCell ref="E34:F34"/>
    <mergeCell ref="E35:F35"/>
    <mergeCell ref="B39:F39"/>
    <mergeCell ref="E23:F23"/>
    <mergeCell ref="E24:F24"/>
    <mergeCell ref="B25:D25"/>
    <mergeCell ref="E25:F25"/>
    <mergeCell ref="B26:D26"/>
    <mergeCell ref="E26:F26"/>
    <mergeCell ref="B22:D22"/>
    <mergeCell ref="E22:F22"/>
    <mergeCell ref="E15:F15"/>
    <mergeCell ref="B16:D16"/>
    <mergeCell ref="E16:F16"/>
    <mergeCell ref="B17:D17"/>
    <mergeCell ref="E17:F17"/>
    <mergeCell ref="E18:F18"/>
    <mergeCell ref="B19:D19"/>
    <mergeCell ref="E19:F19"/>
    <mergeCell ref="B20:D20"/>
    <mergeCell ref="E20:F20"/>
    <mergeCell ref="E21:F21"/>
    <mergeCell ref="B14:D14"/>
    <mergeCell ref="E14:F14"/>
    <mergeCell ref="D1:F1"/>
    <mergeCell ref="B3:F3"/>
    <mergeCell ref="B5:F5"/>
    <mergeCell ref="B6:F6"/>
    <mergeCell ref="B7:D7"/>
    <mergeCell ref="B9:D9"/>
    <mergeCell ref="E9:F9"/>
    <mergeCell ref="E10:F10"/>
    <mergeCell ref="E11:F11"/>
    <mergeCell ref="E12:F12"/>
    <mergeCell ref="B13:D13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Forma1S</vt:lpstr>
      <vt:lpstr>Forma 2S</vt:lpstr>
    </vt:vector>
  </TitlesOfParts>
  <Company>PLI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NBayramova</dc:creator>
  <cp:lastModifiedBy>NBayramova</cp:lastModifiedBy>
  <dcterms:created xsi:type="dcterms:W3CDTF">2013-03-14T09:49:38Z</dcterms:created>
  <dcterms:modified xsi:type="dcterms:W3CDTF">2013-03-14T10:00:23Z</dcterms:modified>
</cp:coreProperties>
</file>